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SC_NEW_V" sheetId="3" r:id="rId3"/>
    <sheet name="SC_NEW_V_PC" sheetId="4" r:id="rId4"/>
    <sheet name="SC_NEW_R" sheetId="5" r:id="rId5"/>
    <sheet name="SC_NEW_R_PC" sheetId="6" r:id="rId6"/>
    <sheet name="SC_NEW_L" sheetId="7" r:id="rId7"/>
    <sheet name="SC_NEW_L_PC" sheetId="8" r:id="rId8"/>
    <sheet name="SC_NEW_D" sheetId="9" r:id="rId9"/>
    <sheet name="SC_NEW_D_PC" sheetId="10" r:id="rId10"/>
    <sheet name="SC_NEW_O" sheetId="11" r:id="rId11"/>
    <sheet name="SC_NEW_O_PC" sheetId="12" r:id="rId12"/>
    <sheet name="SC_NEW_T" sheetId="13" r:id="rId13"/>
    <sheet name="SC_NEW_T_PC" sheetId="14" r:id="rId14"/>
    <sheet name="SC_NEW_%" sheetId="15" r:id="rId15"/>
    <sheet name="SC_NEW_BNH_%" sheetId="16" r:id="rId16"/>
    <sheet name="SC_NEW_WNH_%" sheetId="17" r:id="rId17"/>
    <sheet name="SC_ADMIT_%" sheetId="18" r:id="rId18"/>
    <sheet name="SC_ADMIT_N" sheetId="19" r:id="rId19"/>
    <sheet name="SC_RACE_TOT" sheetId="20" r:id="rId20"/>
    <sheet name="SC_RACE_TOT_D" sheetId="21" r:id="rId21"/>
    <sheet name="SC_RACE_TOT_PC" sheetId="22" r:id="rId22"/>
    <sheet name="SC_RACE_TOT_PC_D" sheetId="23" r:id="rId23"/>
    <sheet name="SC_RACE_NEW" sheetId="24" r:id="rId24"/>
    <sheet name="SC_RACE_NEW_D" sheetId="25" r:id="rId25"/>
    <sheet name="SC_RACE_NEW_PC" sheetId="26" r:id="rId26"/>
    <sheet name="SC_RACE_NEW_PC_D" sheetId="27" r:id="rId27"/>
    <sheet name="SC_RACE_PP" sheetId="28" r:id="rId28"/>
    <sheet name="SC_RACE_PP_D" sheetId="29" r:id="rId29"/>
    <sheet name="SC_RACE_PP_PC" sheetId="30" r:id="rId30"/>
    <sheet name="SC_RACE_PP_PC_D" sheetId="31" r:id="rId31"/>
    <sheet name="SC_RACE_OTHER" sheetId="32" r:id="rId32"/>
    <sheet name="SC_RACE_OTHER_D" sheetId="33" r:id="rId33"/>
    <sheet name="SC_RACE_OTHER_PC" sheetId="34" r:id="rId34"/>
    <sheet name="SC_RACE_OTH_PC_D" sheetId="35" r:id="rId35"/>
    <sheet name="SC_RACE_PP+OTH" sheetId="36" r:id="rId36"/>
    <sheet name="SC_RACE_PP+OTH_D" sheetId="37" r:id="rId37"/>
    <sheet name="SC_RACE_PP+OTH_PC" sheetId="38" r:id="rId38"/>
    <sheet name="SC_RACE_PP+OTH_PC_D" sheetId="39" r:id="rId39"/>
    <sheet name="SC_RACE_%_TOT" sheetId="40" r:id="rId40"/>
    <sheet name="SC_RACEBAL_%_TOT" sheetId="41" r:id="rId41"/>
    <sheet name="SC_RACEBAL_TOT" sheetId="42" r:id="rId42"/>
    <sheet name="SC_RACEBAL_TOT_PC" sheetId="43" r:id="rId43"/>
    <sheet name="SC_RACEBAL_%_NEW" sheetId="44" r:id="rId44"/>
    <sheet name="SC_RACEBAL_NEW" sheetId="45" r:id="rId45"/>
    <sheet name="SC_RACEBAL_NEW_PC" sheetId="46" r:id="rId46"/>
    <sheet name="SC_Data1" sheetId="47" r:id="rId47"/>
    <sheet name="SC_Data2" sheetId="48" r:id="rId48"/>
    <sheet name="SC_Data3" sheetId="49" r:id="rId49"/>
    <sheet name="SC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<sst xmlns="http://schemas.openxmlformats.org/spreadsheetml/2006/main" count="728" uniqueCount="38">
  <si>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SOUTH CAROLINA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</si>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</sst>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SC_Data2!$AA$110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SC_Data2!$AA$111:$AA$127</c:f>
              <c:numCache>
                <c:ptCount val="17"/>
                <c:pt idx="0">
                  <c:v>68.50984067478912</c:v>
                </c:pt>
                <c:pt idx="1">
                  <c:v>68.55321614834847</c:v>
                </c:pt>
                <c:pt idx="2">
                  <c:v>68.63329376586898</c:v>
                </c:pt>
                <c:pt idx="3">
                  <c:v>68.68194657258124</c:v>
                </c:pt>
                <c:pt idx="4">
                  <c:v>68.69417259181164</c:v>
                </c:pt>
                <c:pt idx="5">
                  <c:v>68.6590242680105</c:v>
                </c:pt>
                <c:pt idx="6">
                  <c:v>68.60022003142232</c:v>
                </c:pt>
                <c:pt idx="7">
                  <c:v>68.53584272822675</c:v>
                </c:pt>
                <c:pt idx="8">
                  <c:v>68.45395522367093</c:v>
                </c:pt>
                <c:pt idx="9">
                  <c:v>68.31995769565758</c:v>
                </c:pt>
                <c:pt idx="10">
                  <c:v>68.1570017611742</c:v>
                </c:pt>
                <c:pt idx="11">
                  <c:v>68.0823934611516</c:v>
                </c:pt>
                <c:pt idx="12">
                  <c:v>67.94631701082963</c:v>
                </c:pt>
                <c:pt idx="13">
                  <c:v>67.91427273899203</c:v>
                </c:pt>
                <c:pt idx="14">
                  <c:v>67.85016408685232</c:v>
                </c:pt>
                <c:pt idx="15">
                  <c:v>67.88503840786669</c:v>
                </c:pt>
                <c:pt idx="16">
                  <c:v>67.88093684182354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SC_Data2!$AB$111:$AB$127</c:f>
              <c:numCache>
                <c:ptCount val="17"/>
                <c:pt idx="0">
                  <c:v>29.850618893736915</c:v>
                </c:pt>
                <c:pt idx="1">
                  <c:v>29.796501321570823</c:v>
                </c:pt>
                <c:pt idx="2">
                  <c:v>29.707385432210216</c:v>
                </c:pt>
                <c:pt idx="3">
                  <c:v>29.646718986423863</c:v>
                </c:pt>
                <c:pt idx="4">
                  <c:v>29.623950009880172</c:v>
                </c:pt>
                <c:pt idx="5">
                  <c:v>29.646655070696827</c:v>
                </c:pt>
                <c:pt idx="6">
                  <c:v>29.69087696957196</c:v>
                </c:pt>
                <c:pt idx="7">
                  <c:v>29.73878157130021</c:v>
                </c:pt>
                <c:pt idx="8">
                  <c:v>29.769122931222906</c:v>
                </c:pt>
                <c:pt idx="9">
                  <c:v>29.851112710855155</c:v>
                </c:pt>
                <c:pt idx="10">
                  <c:v>29.959331485673296</c:v>
                </c:pt>
                <c:pt idx="11">
                  <c:v>30.003251095881144</c:v>
                </c:pt>
                <c:pt idx="12">
                  <c:v>30.020165175517572</c:v>
                </c:pt>
                <c:pt idx="13">
                  <c:v>29.96843519104439</c:v>
                </c:pt>
                <c:pt idx="14">
                  <c:v>29.866656675635728</c:v>
                </c:pt>
                <c:pt idx="15">
                  <c:v>29.73712215248655</c:v>
                </c:pt>
                <c:pt idx="16">
                  <c:v>29.622264610874232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SC_Data2!$AF$111:$AF$127</c:f>
              <c:numCache>
                <c:ptCount val="17"/>
                <c:pt idx="0">
                  <c:v>1.6395404314739679</c:v>
                </c:pt>
                <c:pt idx="1">
                  <c:v>1.650282530080709</c:v>
                </c:pt>
                <c:pt idx="2">
                  <c:v>1.6593208019207992</c:v>
                </c:pt>
                <c:pt idx="3">
                  <c:v>1.6713344409948974</c:v>
                </c:pt>
                <c:pt idx="4">
                  <c:v>1.6818773983081918</c:v>
                </c:pt>
                <c:pt idx="5">
                  <c:v>1.6943206612926751</c:v>
                </c:pt>
                <c:pt idx="6">
                  <c:v>1.7089029990057156</c:v>
                </c:pt>
                <c:pt idx="7">
                  <c:v>1.7253757004730375</c:v>
                </c:pt>
                <c:pt idx="8">
                  <c:v>1.7769218451061626</c:v>
                </c:pt>
                <c:pt idx="9">
                  <c:v>1.828929593487267</c:v>
                </c:pt>
                <c:pt idx="10">
                  <c:v>1.8836667531525038</c:v>
                </c:pt>
                <c:pt idx="11">
                  <c:v>1.9143554429672598</c:v>
                </c:pt>
                <c:pt idx="12">
                  <c:v>2.0335178136527965</c:v>
                </c:pt>
                <c:pt idx="13">
                  <c:v>2.117292069963586</c:v>
                </c:pt>
                <c:pt idx="14">
                  <c:v>2.2831792375119555</c:v>
                </c:pt>
                <c:pt idx="15">
                  <c:v>2.3778394396467633</c:v>
                </c:pt>
                <c:pt idx="16">
                  <c:v>2.4967985473022267</c:v>
                </c:pt>
              </c:numCache>
            </c:numRef>
          </c:yVal>
          <c:smooth val="0"/>
        </c:ser>
        <c:axId val="18959434"/>
        <c:axId val="36417179"/>
      </c:scatterChart>
      <c:scatterChart>
        <c:scatterStyle val="lineMarker"/>
        <c:varyColors val="0"/>
        <c:ser>
          <c:idx val="0"/>
          <c:order val="0"/>
          <c:tx>
            <c:strRef>
              <c:f>SC_Data2!$AG$110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SC_Data2!$AG$111:$AG$127</c:f>
              <c:numCache>
                <c:ptCount val="17"/>
                <c:pt idx="0">
                  <c:v>0.43571286401665243</c:v>
                </c:pt>
                <c:pt idx="1">
                  <c:v>0.43464775244229964</c:v>
                </c:pt>
                <c:pt idx="2">
                  <c:v>0.43284219366699783</c:v>
                </c:pt>
                <c:pt idx="3">
                  <c:v>0.4316522822353907</c:v>
                </c:pt>
                <c:pt idx="4">
                  <c:v>0.431244003562121</c:v>
                </c:pt>
                <c:pt idx="5">
                  <c:v>0.4317954615109459</c:v>
                </c:pt>
                <c:pt idx="6">
                  <c:v>0.4328102294128511</c:v>
                </c:pt>
                <c:pt idx="7">
                  <c:v>0.4339157495914495</c:v>
                </c:pt>
                <c:pt idx="8">
                  <c:v>0.4348780553870602</c:v>
                </c:pt>
                <c:pt idx="9">
                  <c:v>0.4369310772092661</c:v>
                </c:pt>
                <c:pt idx="10">
                  <c:v>0.43956351822300527</c:v>
                </c:pt>
                <c:pt idx="11">
                  <c:v>0.44069031023419086</c:v>
                </c:pt>
                <c:pt idx="12">
                  <c:v>0.4418218160482901</c:v>
                </c:pt>
                <c:pt idx="13">
                  <c:v>0.4412685873294854</c:v>
                </c:pt>
                <c:pt idx="14">
                  <c:v>0.44018547453186113</c:v>
                </c:pt>
                <c:pt idx="15">
                  <c:v>0.43805119434152867</c:v>
                </c:pt>
                <c:pt idx="16">
                  <c:v>0.4363856185411843</c:v>
                </c:pt>
              </c:numCache>
            </c:numRef>
          </c:yVal>
          <c:smooth val="0"/>
        </c:ser>
        <c:axId val="59319156"/>
        <c:axId val="64110357"/>
      </c:scatterChart>
      <c:val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crossBetween val="midCat"/>
        <c:dispUnits/>
        <c:majorUnit val="1"/>
      </c:valAx>
      <c:valAx>
        <c:axId val="364171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crossBetween val="midCat"/>
        <c:dispUnits/>
        <c:majorUnit val="10"/>
      </c:valAx>
      <c:valAx>
        <c:axId val="59319156"/>
        <c:scaling>
          <c:orientation val="minMax"/>
        </c:scaling>
        <c:axPos val="b"/>
        <c:delete val="1"/>
        <c:majorTickMark val="in"/>
        <c:minorTickMark val="none"/>
        <c:tickLblPos val="nextTo"/>
        <c:crossAx val="64110357"/>
        <c:crosses val="max"/>
        <c:crossBetween val="midCat"/>
        <c:dispUnits/>
      </c:valAx>
      <c:valAx>
        <c:axId val="64110357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31915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SOUTH CAROLINA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5"/>
          <c:w val="0.9415"/>
          <c:h val="0.8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SC_Data3!$L$65:$L$81</c:f>
              <c:numCache>
                <c:ptCount val="17"/>
                <c:pt idx="1">
                  <c:v>12.126789147237053</c:v>
                </c:pt>
                <c:pt idx="2">
                  <c:v>8.16017587163911</c:v>
                </c:pt>
                <c:pt idx="3">
                  <c:v>9.45169292015933</c:v>
                </c:pt>
                <c:pt idx="4">
                  <c:v>11.325408705148366</c:v>
                </c:pt>
                <c:pt idx="5">
                  <c:v>11.012849177749947</c:v>
                </c:pt>
                <c:pt idx="6">
                  <c:v>11.470220860789471</c:v>
                </c:pt>
                <c:pt idx="7">
                  <c:v>13.302125462811803</c:v>
                </c:pt>
                <c:pt idx="8">
                  <c:v>10.588533685080593</c:v>
                </c:pt>
                <c:pt idx="9">
                  <c:v>8.902757497016152</c:v>
                </c:pt>
                <c:pt idx="10">
                  <c:v>9.607733983645053</c:v>
                </c:pt>
                <c:pt idx="11">
                  <c:v>7.291050315858716</c:v>
                </c:pt>
                <c:pt idx="12">
                  <c:v>8.671526168716873</c:v>
                </c:pt>
                <c:pt idx="13">
                  <c:v>6.8129092422036495</c:v>
                </c:pt>
                <c:pt idx="14">
                  <c:v>9.021740060336777</c:v>
                </c:pt>
                <c:pt idx="15">
                  <c:v>10.205260005854596</c:v>
                </c:pt>
                <c:pt idx="16">
                  <c:v>8.83354046026916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SC_Data3!$M$65:$M$81</c:f>
              <c:numCache>
                <c:ptCount val="17"/>
                <c:pt idx="1">
                  <c:v>31.900675042901792</c:v>
                </c:pt>
                <c:pt idx="2">
                  <c:v>34.03648221746663</c:v>
                </c:pt>
                <c:pt idx="3">
                  <c:v>30.675341868612666</c:v>
                </c:pt>
                <c:pt idx="4">
                  <c:v>42.2391755871545</c:v>
                </c:pt>
                <c:pt idx="5">
                  <c:v>57.336331957590886</c:v>
                </c:pt>
                <c:pt idx="6">
                  <c:v>96.2636454691781</c:v>
                </c:pt>
                <c:pt idx="7">
                  <c:v>124.35384531112007</c:v>
                </c:pt>
                <c:pt idx="8">
                  <c:v>126.55444436370294</c:v>
                </c:pt>
                <c:pt idx="9">
                  <c:v>151.18923123299703</c:v>
                </c:pt>
                <c:pt idx="10">
                  <c:v>160.80832125663758</c:v>
                </c:pt>
                <c:pt idx="11">
                  <c:v>133.62956067691098</c:v>
                </c:pt>
                <c:pt idx="12">
                  <c:v>141.43864074855344</c:v>
                </c:pt>
                <c:pt idx="13">
                  <c:v>127.97721041809457</c:v>
                </c:pt>
                <c:pt idx="14">
                  <c:v>131.62939522918532</c:v>
                </c:pt>
                <c:pt idx="15">
                  <c:v>142.67196833015117</c:v>
                </c:pt>
                <c:pt idx="16">
                  <c:v>129.8822024893944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SC_Data3!$N$65:$N$81</c:f>
              <c:numCache>
                <c:ptCount val="17"/>
                <c:pt idx="1">
                  <c:v>18.117580299260165</c:v>
                </c:pt>
                <c:pt idx="2">
                  <c:v>15.97705706918589</c:v>
                </c:pt>
                <c:pt idx="3">
                  <c:v>15.850758265592384</c:v>
                </c:pt>
                <c:pt idx="4">
                  <c:v>20.639946661082448</c:v>
                </c:pt>
                <c:pt idx="5">
                  <c:v>24.982909960459626</c:v>
                </c:pt>
                <c:pt idx="6">
                  <c:v>37.0838442172454</c:v>
                </c:pt>
                <c:pt idx="7">
                  <c:v>46.9073705932372</c:v>
                </c:pt>
                <c:pt idx="8">
                  <c:v>45.73509512127523</c:v>
                </c:pt>
                <c:pt idx="9">
                  <c:v>52.16814665020522</c:v>
                </c:pt>
                <c:pt idx="10">
                  <c:v>55.77607685825613</c:v>
                </c:pt>
                <c:pt idx="11">
                  <c:v>45.93652251070346</c:v>
                </c:pt>
                <c:pt idx="12">
                  <c:v>49.35575429055724</c:v>
                </c:pt>
                <c:pt idx="13">
                  <c:v>43.90939527172046</c:v>
                </c:pt>
                <c:pt idx="14">
                  <c:v>46.49615556177184</c:v>
                </c:pt>
                <c:pt idx="15">
                  <c:v>50.556535412652046</c:v>
                </c:pt>
                <c:pt idx="16">
                  <c:v>45.60910725187445</c:v>
                </c:pt>
              </c:numCache>
            </c:numRef>
          </c:yVal>
          <c:smooth val="1"/>
        </c:ser>
        <c:axId val="66577142"/>
        <c:axId val="62323367"/>
      </c:scatterChart>
      <c:valAx>
        <c:axId val="665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323367"/>
        <c:crossesAt val="0"/>
        <c:crossBetween val="midCat"/>
        <c:dispUnits/>
        <c:majorUnit val="1"/>
      </c:valAx>
      <c:valAx>
        <c:axId val="6232336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57714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SC_Data1!$N$5:$N$21</c:f>
              <c:numCache>
                <c:ptCount val="17"/>
                <c:pt idx="1">
                  <c:v>437</c:v>
                </c:pt>
                <c:pt idx="2">
                  <c:v>255</c:v>
                </c:pt>
                <c:pt idx="3">
                  <c:v>288</c:v>
                </c:pt>
                <c:pt idx="4">
                  <c:v>318</c:v>
                </c:pt>
                <c:pt idx="5">
                  <c:v>336</c:v>
                </c:pt>
                <c:pt idx="6">
                  <c:v>355</c:v>
                </c:pt>
                <c:pt idx="7">
                  <c:v>324</c:v>
                </c:pt>
                <c:pt idx="8">
                  <c:v>375</c:v>
                </c:pt>
                <c:pt idx="9">
                  <c:v>338</c:v>
                </c:pt>
                <c:pt idx="10">
                  <c:v>356</c:v>
                </c:pt>
                <c:pt idx="11">
                  <c:v>332</c:v>
                </c:pt>
                <c:pt idx="12">
                  <c:v>338</c:v>
                </c:pt>
                <c:pt idx="13">
                  <c:v>299</c:v>
                </c:pt>
                <c:pt idx="14">
                  <c:v>329</c:v>
                </c:pt>
                <c:pt idx="15">
                  <c:v>351</c:v>
                </c:pt>
                <c:pt idx="16">
                  <c:v>345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SC_Data1!$O$5:$O$21</c:f>
              <c:numCache>
                <c:ptCount val="17"/>
                <c:pt idx="1">
                  <c:v>422</c:v>
                </c:pt>
                <c:pt idx="2">
                  <c:v>219</c:v>
                </c:pt>
                <c:pt idx="3">
                  <c:v>270</c:v>
                </c:pt>
                <c:pt idx="4">
                  <c:v>289</c:v>
                </c:pt>
                <c:pt idx="5">
                  <c:v>309</c:v>
                </c:pt>
                <c:pt idx="6">
                  <c:v>309</c:v>
                </c:pt>
                <c:pt idx="7">
                  <c:v>352</c:v>
                </c:pt>
                <c:pt idx="8">
                  <c:v>487</c:v>
                </c:pt>
                <c:pt idx="9">
                  <c:v>442</c:v>
                </c:pt>
                <c:pt idx="10">
                  <c:v>483</c:v>
                </c:pt>
                <c:pt idx="11">
                  <c:v>425</c:v>
                </c:pt>
                <c:pt idx="12">
                  <c:v>475</c:v>
                </c:pt>
                <c:pt idx="13">
                  <c:v>460</c:v>
                </c:pt>
                <c:pt idx="14">
                  <c:v>396</c:v>
                </c:pt>
                <c:pt idx="15">
                  <c:v>492</c:v>
                </c:pt>
                <c:pt idx="16">
                  <c:v>463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SC_Data1!$P$5:$P$21</c:f>
              <c:numCache>
                <c:ptCount val="17"/>
                <c:pt idx="1">
                  <c:v>859</c:v>
                </c:pt>
                <c:pt idx="2">
                  <c:v>474</c:v>
                </c:pt>
                <c:pt idx="3">
                  <c:v>558</c:v>
                </c:pt>
                <c:pt idx="4">
                  <c:v>607</c:v>
                </c:pt>
                <c:pt idx="5">
                  <c:v>645</c:v>
                </c:pt>
                <c:pt idx="6">
                  <c:v>664</c:v>
                </c:pt>
                <c:pt idx="7">
                  <c:v>676</c:v>
                </c:pt>
                <c:pt idx="8">
                  <c:v>862</c:v>
                </c:pt>
                <c:pt idx="9">
                  <c:v>780</c:v>
                </c:pt>
                <c:pt idx="10">
                  <c:v>839</c:v>
                </c:pt>
                <c:pt idx="11">
                  <c:v>757</c:v>
                </c:pt>
                <c:pt idx="12">
                  <c:v>813</c:v>
                </c:pt>
                <c:pt idx="13">
                  <c:v>759</c:v>
                </c:pt>
                <c:pt idx="14">
                  <c:v>725</c:v>
                </c:pt>
                <c:pt idx="15">
                  <c:v>843</c:v>
                </c:pt>
                <c:pt idx="16">
                  <c:v>808</c:v>
                </c:pt>
              </c:numCache>
            </c:numRef>
          </c:yVal>
          <c:smooth val="1"/>
        </c:ser>
        <c:axId val="24039392"/>
        <c:axId val="15027937"/>
      </c:scatterChart>
      <c:scatterChart>
        <c:scatterStyle val="lineMarker"/>
        <c:varyColors val="0"/>
        <c:ser>
          <c:idx val="5"/>
          <c:order val="3"/>
          <c:tx>
            <c:strRef>
              <c:f>SC_Data1!$A$23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SC_Data1!$O$28:$O$44</c:f>
              <c:numCache>
                <c:ptCount val="17"/>
                <c:pt idx="1">
                  <c:v>49.12689173457509</c:v>
                </c:pt>
                <c:pt idx="2">
                  <c:v>46.20253164556962</c:v>
                </c:pt>
                <c:pt idx="3">
                  <c:v>48.38709677419355</c:v>
                </c:pt>
                <c:pt idx="4">
                  <c:v>47.61120263591433</c:v>
                </c:pt>
                <c:pt idx="5">
                  <c:v>47.906976744186046</c:v>
                </c:pt>
                <c:pt idx="6">
                  <c:v>46.536144578313255</c:v>
                </c:pt>
                <c:pt idx="7">
                  <c:v>52.071005917159766</c:v>
                </c:pt>
                <c:pt idx="8">
                  <c:v>56.496519721577734</c:v>
                </c:pt>
                <c:pt idx="9">
                  <c:v>56.666666666666664</c:v>
                </c:pt>
                <c:pt idx="10">
                  <c:v>57.56853396901073</c:v>
                </c:pt>
                <c:pt idx="11">
                  <c:v>56.14266842800528</c:v>
                </c:pt>
                <c:pt idx="12">
                  <c:v>58.42558425584256</c:v>
                </c:pt>
                <c:pt idx="13">
                  <c:v>60.60606060606061</c:v>
                </c:pt>
                <c:pt idx="14">
                  <c:v>54.62068965517241</c:v>
                </c:pt>
                <c:pt idx="15">
                  <c:v>58.362989323843415</c:v>
                </c:pt>
                <c:pt idx="16">
                  <c:v>57.3019801980198</c:v>
                </c:pt>
              </c:numCache>
            </c:numRef>
          </c:yVal>
          <c:smooth val="0"/>
        </c:ser>
        <c:axId val="1033706"/>
        <c:axId val="9303355"/>
      </c:scatterChart>
      <c:val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At val="0"/>
        <c:crossBetween val="midCat"/>
        <c:dispUnits/>
        <c:majorUnit val="1"/>
      </c:valAx>
      <c:valAx>
        <c:axId val="1502793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39392"/>
        <c:crosses val="autoZero"/>
        <c:crossBetween val="midCat"/>
        <c:dispUnits/>
        <c:majorUnit val="100"/>
      </c:valAx>
      <c:valAx>
        <c:axId val="1033706"/>
        <c:scaling>
          <c:orientation val="minMax"/>
        </c:scaling>
        <c:axPos val="b"/>
        <c:delete val="1"/>
        <c:majorTickMark val="in"/>
        <c:minorTickMark val="none"/>
        <c:tickLblPos val="nextTo"/>
        <c:crossAx val="9303355"/>
        <c:crosses val="max"/>
        <c:crossBetween val="midCat"/>
        <c:dispUnits/>
      </c:valAx>
      <c:valAx>
        <c:axId val="930335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337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35"/>
          <c:w val="0.962"/>
          <c:h val="0.8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SC_Data3!$L$85:$L$101</c:f>
              <c:numCache>
                <c:ptCount val="17"/>
                <c:pt idx="1">
                  <c:v>19.483113446112473</c:v>
                </c:pt>
                <c:pt idx="2">
                  <c:v>11.247809985232287</c:v>
                </c:pt>
                <c:pt idx="3">
                  <c:v>12.544182308782888</c:v>
                </c:pt>
                <c:pt idx="4">
                  <c:v>13.693840183411334</c:v>
                </c:pt>
                <c:pt idx="5">
                  <c:v>14.34231520823249</c:v>
                </c:pt>
                <c:pt idx="6">
                  <c:v>14.97032502051567</c:v>
                </c:pt>
                <c:pt idx="7">
                  <c:v>13.510622727119198</c:v>
                </c:pt>
                <c:pt idx="8">
                  <c:v>15.390310588779931</c:v>
                </c:pt>
                <c:pt idx="9">
                  <c:v>13.740328922335433</c:v>
                </c:pt>
                <c:pt idx="10">
                  <c:v>14.371232345284199</c:v>
                </c:pt>
                <c:pt idx="11">
                  <c:v>13.300157719038975</c:v>
                </c:pt>
                <c:pt idx="12">
                  <c:v>13.44484332580873</c:v>
                </c:pt>
                <c:pt idx="13">
                  <c:v>11.774912505311509</c:v>
                </c:pt>
                <c:pt idx="14">
                  <c:v>12.793760689012066</c:v>
                </c:pt>
                <c:pt idx="15">
                  <c:v>13.466339331033698</c:v>
                </c:pt>
                <c:pt idx="16">
                  <c:v>13.079705831729017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SC_Data3!$M$85:$M$101</c:f>
              <c:numCache>
                <c:ptCount val="17"/>
                <c:pt idx="1">
                  <c:v>43.28644652123651</c:v>
                </c:pt>
                <c:pt idx="2">
                  <c:v>22.317334148578418</c:v>
                </c:pt>
                <c:pt idx="3">
                  <c:v>27.24454705435993</c:v>
                </c:pt>
                <c:pt idx="4">
                  <c:v>28.85844384086915</c:v>
                </c:pt>
                <c:pt idx="5">
                  <c:v>30.546425129130316</c:v>
                </c:pt>
                <c:pt idx="6">
                  <c:v>30.106747419004083</c:v>
                </c:pt>
                <c:pt idx="7">
                  <c:v>33.827321135636986</c:v>
                </c:pt>
                <c:pt idx="8">
                  <c:v>45.959742285699726</c:v>
                </c:pt>
                <c:pt idx="9">
                  <c:v>41.12347089537519</c:v>
                </c:pt>
                <c:pt idx="10">
                  <c:v>44.35774938147114</c:v>
                </c:pt>
                <c:pt idx="11">
                  <c:v>38.634396794345015</c:v>
                </c:pt>
                <c:pt idx="12">
                  <c:v>42.76470678266256</c:v>
                </c:pt>
                <c:pt idx="13">
                  <c:v>41.05266164039296</c:v>
                </c:pt>
                <c:pt idx="14">
                  <c:v>34.983382893125764</c:v>
                </c:pt>
                <c:pt idx="15">
                  <c:v>43.09061290266076</c:v>
                </c:pt>
                <c:pt idx="16">
                  <c:v>40.22438779437432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SC_Data3!$N$85:$N$101</c:f>
              <c:numCache>
                <c:ptCount val="17"/>
                <c:pt idx="1">
                  <c:v>26.694685209373038</c:v>
                </c:pt>
                <c:pt idx="2">
                  <c:v>14.59176310364954</c:v>
                </c:pt>
                <c:pt idx="3">
                  <c:v>16.976435915931958</c:v>
                </c:pt>
                <c:pt idx="4">
                  <c:v>18.2630431826196</c:v>
                </c:pt>
                <c:pt idx="5">
                  <c:v>19.22908940870699</c:v>
                </c:pt>
                <c:pt idx="6">
                  <c:v>19.54259727004043</c:v>
                </c:pt>
                <c:pt idx="7">
                  <c:v>19.65863764477889</c:v>
                </c:pt>
                <c:pt idx="8">
                  <c:v>24.65519199158177</c:v>
                </c:pt>
                <c:pt idx="9">
                  <c:v>22.066786544013056</c:v>
                </c:pt>
                <c:pt idx="10">
                  <c:v>23.52746530119502</c:v>
                </c:pt>
                <c:pt idx="11">
                  <c:v>21.04960504879087</c:v>
                </c:pt>
                <c:pt idx="12">
                  <c:v>22.429417684864752</c:v>
                </c:pt>
                <c:pt idx="13">
                  <c:v>20.73878718807457</c:v>
                </c:pt>
                <c:pt idx="14">
                  <c:v>19.575907539073512</c:v>
                </c:pt>
                <c:pt idx="15">
                  <c:v>22.49032155824046</c:v>
                </c:pt>
                <c:pt idx="16">
                  <c:v>21.326480705737588</c:v>
                </c:pt>
              </c:numCache>
            </c:numRef>
          </c:yVal>
          <c:smooth val="1"/>
        </c:ser>
        <c:axId val="16621332"/>
        <c:axId val="15374261"/>
      </c:scatterChart>
      <c:val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374261"/>
        <c:crossesAt val="0"/>
        <c:crossBetween val="midCat"/>
        <c:dispUnits/>
        <c:majorUnit val="1"/>
      </c:valAx>
      <c:valAx>
        <c:axId val="153742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62133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SC_Data1!$Q$5:$Q$21</c:f>
              <c:numCache>
                <c:ptCount val="17"/>
                <c:pt idx="1">
                  <c:v>1907</c:v>
                </c:pt>
                <c:pt idx="2">
                  <c:v>1560</c:v>
                </c:pt>
                <c:pt idx="3">
                  <c:v>1714</c:v>
                </c:pt>
                <c:pt idx="4">
                  <c:v>1721</c:v>
                </c:pt>
                <c:pt idx="5">
                  <c:v>1691</c:v>
                </c:pt>
                <c:pt idx="6">
                  <c:v>1695</c:v>
                </c:pt>
                <c:pt idx="7">
                  <c:v>1724</c:v>
                </c:pt>
                <c:pt idx="8">
                  <c:v>1854</c:v>
                </c:pt>
                <c:pt idx="9">
                  <c:v>1817</c:v>
                </c:pt>
                <c:pt idx="10">
                  <c:v>1723</c:v>
                </c:pt>
                <c:pt idx="11">
                  <c:v>1602</c:v>
                </c:pt>
                <c:pt idx="12">
                  <c:v>1655</c:v>
                </c:pt>
                <c:pt idx="13">
                  <c:v>1657</c:v>
                </c:pt>
                <c:pt idx="14">
                  <c:v>1800</c:v>
                </c:pt>
                <c:pt idx="15">
                  <c:v>2000</c:v>
                </c:pt>
                <c:pt idx="16">
                  <c:v>1855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SC_Data1!$R$5:$R$21</c:f>
              <c:numCache>
                <c:ptCount val="17"/>
                <c:pt idx="1">
                  <c:v>2421</c:v>
                </c:pt>
                <c:pt idx="2">
                  <c:v>2091</c:v>
                </c:pt>
                <c:pt idx="3">
                  <c:v>2361</c:v>
                </c:pt>
                <c:pt idx="4">
                  <c:v>2451</c:v>
                </c:pt>
                <c:pt idx="5">
                  <c:v>2690</c:v>
                </c:pt>
                <c:pt idx="6">
                  <c:v>3157</c:v>
                </c:pt>
                <c:pt idx="7">
                  <c:v>3452</c:v>
                </c:pt>
                <c:pt idx="8">
                  <c:v>3940</c:v>
                </c:pt>
                <c:pt idx="9">
                  <c:v>4305</c:v>
                </c:pt>
                <c:pt idx="10">
                  <c:v>4341</c:v>
                </c:pt>
                <c:pt idx="11">
                  <c:v>3860</c:v>
                </c:pt>
                <c:pt idx="12">
                  <c:v>4025</c:v>
                </c:pt>
                <c:pt idx="13">
                  <c:v>4168</c:v>
                </c:pt>
                <c:pt idx="14">
                  <c:v>4100</c:v>
                </c:pt>
                <c:pt idx="15">
                  <c:v>4380</c:v>
                </c:pt>
                <c:pt idx="16">
                  <c:v>4159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SC_Data1!$S$5:$S$21</c:f>
              <c:numCache>
                <c:ptCount val="17"/>
                <c:pt idx="1">
                  <c:v>4328</c:v>
                </c:pt>
                <c:pt idx="2">
                  <c:v>3651</c:v>
                </c:pt>
                <c:pt idx="3">
                  <c:v>4075</c:v>
                </c:pt>
                <c:pt idx="4">
                  <c:v>4172</c:v>
                </c:pt>
                <c:pt idx="5">
                  <c:v>4381</c:v>
                </c:pt>
                <c:pt idx="6">
                  <c:v>4852</c:v>
                </c:pt>
                <c:pt idx="7">
                  <c:v>5176</c:v>
                </c:pt>
                <c:pt idx="8">
                  <c:v>5794</c:v>
                </c:pt>
                <c:pt idx="9">
                  <c:v>6122</c:v>
                </c:pt>
                <c:pt idx="10">
                  <c:v>6064</c:v>
                </c:pt>
                <c:pt idx="11">
                  <c:v>5462</c:v>
                </c:pt>
                <c:pt idx="12">
                  <c:v>5680</c:v>
                </c:pt>
                <c:pt idx="13">
                  <c:v>5825</c:v>
                </c:pt>
                <c:pt idx="14">
                  <c:v>5900</c:v>
                </c:pt>
                <c:pt idx="15">
                  <c:v>6380</c:v>
                </c:pt>
                <c:pt idx="16">
                  <c:v>6014</c:v>
                </c:pt>
              </c:numCache>
            </c:numRef>
          </c:yVal>
          <c:smooth val="1"/>
        </c:ser>
        <c:axId val="4150622"/>
        <c:axId val="37355599"/>
      </c:scatterChart>
      <c:scatterChart>
        <c:scatterStyle val="lineMarker"/>
        <c:varyColors val="0"/>
        <c:ser>
          <c:idx val="5"/>
          <c:order val="3"/>
          <c:tx>
            <c:strRef>
              <c:f>SC_Data1!$A$23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SC_Data1!$R$28:$R$44</c:f>
              <c:numCache>
                <c:ptCount val="17"/>
                <c:pt idx="1">
                  <c:v>55.93807763401109</c:v>
                </c:pt>
                <c:pt idx="2">
                  <c:v>57.27198027937551</c:v>
                </c:pt>
                <c:pt idx="3">
                  <c:v>57.938650306748464</c:v>
                </c:pt>
                <c:pt idx="4">
                  <c:v>58.74880153403643</c:v>
                </c:pt>
                <c:pt idx="5">
                  <c:v>61.40150650536407</c:v>
                </c:pt>
                <c:pt idx="6">
                  <c:v>65.06595218466612</c:v>
                </c:pt>
                <c:pt idx="7">
                  <c:v>66.69242658423494</c:v>
                </c:pt>
                <c:pt idx="8">
                  <c:v>68.0013807386952</c:v>
                </c:pt>
                <c:pt idx="9">
                  <c:v>70.32015681149952</c:v>
                </c:pt>
                <c:pt idx="10">
                  <c:v>71.58641160949868</c:v>
                </c:pt>
                <c:pt idx="11">
                  <c:v>70.67008421823508</c:v>
                </c:pt>
                <c:pt idx="12">
                  <c:v>70.86267605633803</c:v>
                </c:pt>
                <c:pt idx="13">
                  <c:v>71.55364806866953</c:v>
                </c:pt>
                <c:pt idx="14">
                  <c:v>69.49152542372882</c:v>
                </c:pt>
                <c:pt idx="15">
                  <c:v>68.65203761755487</c:v>
                </c:pt>
                <c:pt idx="16">
                  <c:v>69.15530428999003</c:v>
                </c:pt>
              </c:numCache>
            </c:numRef>
          </c:yVal>
          <c:smooth val="0"/>
        </c:ser>
        <c:axId val="656072"/>
        <c:axId val="5904649"/>
      </c:scatterChart>
      <c:val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355599"/>
        <c:crossesAt val="0"/>
        <c:crossBetween val="midCat"/>
        <c:dispUnits/>
        <c:majorUnit val="1"/>
      </c:valAx>
      <c:valAx>
        <c:axId val="3735559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50622"/>
        <c:crosses val="autoZero"/>
        <c:crossBetween val="midCat"/>
        <c:dispUnits/>
        <c:majorUnit val="1000"/>
      </c:valAx>
      <c:valAx>
        <c:axId val="656072"/>
        <c:scaling>
          <c:orientation val="minMax"/>
        </c:scaling>
        <c:axPos val="b"/>
        <c:delete val="1"/>
        <c:majorTickMark val="in"/>
        <c:minorTickMark val="none"/>
        <c:tickLblPos val="nextTo"/>
        <c:crossAx val="5904649"/>
        <c:crosses val="max"/>
        <c:crossBetween val="midCat"/>
        <c:dispUnits/>
      </c:valAx>
      <c:valAx>
        <c:axId val="590464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60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5"/>
          <c:w val="0.94525"/>
          <c:h val="0.8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SC_Data3!$L$105:$L$121</c:f>
              <c:numCache>
                <c:ptCount val="17"/>
                <c:pt idx="1">
                  <c:v>85.02127538154802</c:v>
                </c:pt>
                <c:pt idx="2">
                  <c:v>68.81013167436222</c:v>
                </c:pt>
                <c:pt idx="3">
                  <c:v>74.65530721268705</c:v>
                </c:pt>
                <c:pt idx="4">
                  <c:v>74.11037407437391</c:v>
                </c:pt>
                <c:pt idx="5">
                  <c:v>72.18111612238435</c:v>
                </c:pt>
                <c:pt idx="6">
                  <c:v>71.47803073175793</c:v>
                </c:pt>
                <c:pt idx="7">
                  <c:v>71.8898567331898</c:v>
                </c:pt>
                <c:pt idx="8">
                  <c:v>76.08969555092797</c:v>
                </c:pt>
                <c:pt idx="9">
                  <c:v>73.8644309227322</c:v>
                </c:pt>
                <c:pt idx="10">
                  <c:v>69.55514980596818</c:v>
                </c:pt>
                <c:pt idx="11">
                  <c:v>64.17726706596518</c:v>
                </c:pt>
                <c:pt idx="12">
                  <c:v>65.83199912489185</c:v>
                </c:pt>
                <c:pt idx="13">
                  <c:v>65.25428100769622</c:v>
                </c:pt>
                <c:pt idx="14">
                  <c:v>69.99625908881981</c:v>
                </c:pt>
                <c:pt idx="15">
                  <c:v>76.73127823950824</c:v>
                </c:pt>
                <c:pt idx="16">
                  <c:v>70.32711396480383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SC_Data3!$M$105:$M$121</c:f>
              <c:numCache>
                <c:ptCount val="17"/>
                <c:pt idx="1">
                  <c:v>248.33290764908438</c:v>
                </c:pt>
                <c:pt idx="2">
                  <c:v>213.08468358300215</c:v>
                </c:pt>
                <c:pt idx="3">
                  <c:v>238.23842813090297</c:v>
                </c:pt>
                <c:pt idx="4">
                  <c:v>244.7475635085477</c:v>
                </c:pt>
                <c:pt idx="5">
                  <c:v>265.9219533895163</c:v>
                </c:pt>
                <c:pt idx="6">
                  <c:v>307.5954744394689</c:v>
                </c:pt>
                <c:pt idx="7">
                  <c:v>331.73838795516724</c:v>
                </c:pt>
                <c:pt idx="8">
                  <c:v>371.8303585331764</c:v>
                </c:pt>
                <c:pt idx="9">
                  <c:v>400.53516335880136</c:v>
                </c:pt>
                <c:pt idx="10">
                  <c:v>398.66871649061324</c:v>
                </c:pt>
                <c:pt idx="11">
                  <c:v>350.8912273556983</c:v>
                </c:pt>
                <c:pt idx="12">
                  <c:v>362.3746206320354</c:v>
                </c:pt>
                <c:pt idx="13">
                  <c:v>371.9728124286041</c:v>
                </c:pt>
                <c:pt idx="14">
                  <c:v>362.2016915702415</c:v>
                </c:pt>
                <c:pt idx="15">
                  <c:v>383.6115538895409</c:v>
                </c:pt>
                <c:pt idx="16">
                  <c:v>361.3244683300276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SC_Data3!$N$105:$N$121</c:f>
              <c:numCache>
                <c:ptCount val="17"/>
                <c:pt idx="1">
                  <c:v>134.49894946003084</c:v>
                </c:pt>
                <c:pt idx="2">
                  <c:v>112.39351707051577</c:v>
                </c:pt>
                <c:pt idx="3">
                  <c:v>123.97666013875042</c:v>
                </c:pt>
                <c:pt idx="4">
                  <c:v>125.52457357148101</c:v>
                </c:pt>
                <c:pt idx="5">
                  <c:v>130.6087452706129</c:v>
                </c:pt>
                <c:pt idx="6">
                  <c:v>142.80223185878944</c:v>
                </c:pt>
                <c:pt idx="7">
                  <c:v>150.5223497771827</c:v>
                </c:pt>
                <c:pt idx="8">
                  <c:v>165.72178932624684</c:v>
                </c:pt>
                <c:pt idx="9">
                  <c:v>173.19598361852297</c:v>
                </c:pt>
                <c:pt idx="10">
                  <c:v>170.04833085392923</c:v>
                </c:pt>
                <c:pt idx="11">
                  <c:v>151.87971304689</c:v>
                </c:pt>
                <c:pt idx="12">
                  <c:v>156.70245073804648</c:v>
                </c:pt>
                <c:pt idx="13">
                  <c:v>159.16131142362894</c:v>
                </c:pt>
                <c:pt idx="14">
                  <c:v>159.3073854903913</c:v>
                </c:pt>
                <c:pt idx="15">
                  <c:v>170.21144904101322</c:v>
                </c:pt>
                <c:pt idx="16">
                  <c:v>158.73447396572507</c:v>
                </c:pt>
              </c:numCache>
            </c:numRef>
          </c:yVal>
          <c:smooth val="1"/>
        </c:ser>
        <c:axId val="53141842"/>
        <c:axId val="8514531"/>
      </c:scatterChart>
      <c:val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514531"/>
        <c:crossesAt val="0"/>
        <c:crossBetween val="midCat"/>
        <c:dispUnits/>
        <c:majorUnit val="1"/>
      </c:valAx>
      <c:valAx>
        <c:axId val="851453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14184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SC_Data1!$J$48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SC_Data1!$J$49:$J$65</c:f>
              <c:numCache>
                <c:ptCount val="17"/>
                <c:pt idx="1">
                  <c:v>15.804002760524499</c:v>
                </c:pt>
                <c:pt idx="2">
                  <c:v>21.303873431533006</c:v>
                </c:pt>
                <c:pt idx="3">
                  <c:v>21.16466846097382</c:v>
                </c:pt>
                <c:pt idx="4">
                  <c:v>18.544152744630072</c:v>
                </c:pt>
                <c:pt idx="5">
                  <c:v>17.171487132771578</c:v>
                </c:pt>
                <c:pt idx="6">
                  <c:v>16.056743421052634</c:v>
                </c:pt>
                <c:pt idx="7">
                  <c:v>15.316358024691358</c:v>
                </c:pt>
                <c:pt idx="8">
                  <c:v>15.448133493892998</c:v>
                </c:pt>
                <c:pt idx="9">
                  <c:v>16.251424849373066</c:v>
                </c:pt>
                <c:pt idx="10">
                  <c:v>15.581854043392504</c:v>
                </c:pt>
                <c:pt idx="11">
                  <c:v>18.671519563239308</c:v>
                </c:pt>
                <c:pt idx="12">
                  <c:v>18.027627207553767</c:v>
                </c:pt>
                <c:pt idx="13">
                  <c:v>17.824112998150326</c:v>
                </c:pt>
                <c:pt idx="14">
                  <c:v>18.31983805668016</c:v>
                </c:pt>
                <c:pt idx="15">
                  <c:v>17.31008717310087</c:v>
                </c:pt>
                <c:pt idx="16">
                  <c:v>17.103744021111662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SC_Data1!$K$49:$K$65</c:f>
              <c:numCache>
                <c:ptCount val="17"/>
                <c:pt idx="1">
                  <c:v>17.276282493673797</c:v>
                </c:pt>
                <c:pt idx="2">
                  <c:v>24.95908346972177</c:v>
                </c:pt>
                <c:pt idx="3">
                  <c:v>29.410325422069977</c:v>
                </c:pt>
                <c:pt idx="4">
                  <c:v>27.852028639618137</c:v>
                </c:pt>
                <c:pt idx="5">
                  <c:v>25.825552265998635</c:v>
                </c:pt>
                <c:pt idx="6">
                  <c:v>23.416940789473685</c:v>
                </c:pt>
                <c:pt idx="7">
                  <c:v>20.25462962962963</c:v>
                </c:pt>
                <c:pt idx="8">
                  <c:v>18.871494925167728</c:v>
                </c:pt>
                <c:pt idx="9">
                  <c:v>20.159583129783424</c:v>
                </c:pt>
                <c:pt idx="10">
                  <c:v>20.51282051282051</c:v>
                </c:pt>
                <c:pt idx="11">
                  <c:v>23.985441310282074</c:v>
                </c:pt>
                <c:pt idx="12">
                  <c:v>23.88529463192866</c:v>
                </c:pt>
                <c:pt idx="13">
                  <c:v>24.802421388935596</c:v>
                </c:pt>
                <c:pt idx="14">
                  <c:v>22.520242914979757</c:v>
                </c:pt>
                <c:pt idx="15">
                  <c:v>21.528642590286427</c:v>
                </c:pt>
                <c:pt idx="16">
                  <c:v>21.359063170047833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SC_Data1!$L$49:$L$65</c:f>
              <c:numCache>
                <c:ptCount val="17"/>
                <c:pt idx="1">
                  <c:v>33.58638141246837</c:v>
                </c:pt>
                <c:pt idx="2">
                  <c:v>26.5139116202946</c:v>
                </c:pt>
                <c:pt idx="3">
                  <c:v>22.926351847320774</c:v>
                </c:pt>
                <c:pt idx="4">
                  <c:v>22.553699284009546</c:v>
                </c:pt>
                <c:pt idx="5">
                  <c:v>23.11546344796174</c:v>
                </c:pt>
                <c:pt idx="6">
                  <c:v>20.80592105263158</c:v>
                </c:pt>
                <c:pt idx="7">
                  <c:v>20.23533950617284</c:v>
                </c:pt>
                <c:pt idx="8">
                  <c:v>23.189403062102183</c:v>
                </c:pt>
                <c:pt idx="9">
                  <c:v>20.696954893339846</c:v>
                </c:pt>
                <c:pt idx="10">
                  <c:v>17.27481919789612</c:v>
                </c:pt>
                <c:pt idx="11">
                  <c:v>13.266606005459508</c:v>
                </c:pt>
                <c:pt idx="12">
                  <c:v>12.327329952788949</c:v>
                </c:pt>
                <c:pt idx="13">
                  <c:v>16.815200941651256</c:v>
                </c:pt>
                <c:pt idx="14">
                  <c:v>17.628205128205128</c:v>
                </c:pt>
                <c:pt idx="15">
                  <c:v>18.15068493150685</c:v>
                </c:pt>
                <c:pt idx="16">
                  <c:v>19.379844961240313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SC_Data1!$M$49:$M$65</c:f>
              <c:numCache>
                <c:ptCount val="17"/>
                <c:pt idx="1">
                  <c:v>13.526570048309178</c:v>
                </c:pt>
                <c:pt idx="2">
                  <c:v>14.26623022367703</c:v>
                </c:pt>
                <c:pt idx="3">
                  <c:v>12.821140200636163</c:v>
                </c:pt>
                <c:pt idx="4">
                  <c:v>16.515513126491648</c:v>
                </c:pt>
                <c:pt idx="5">
                  <c:v>19.084491004327035</c:v>
                </c:pt>
                <c:pt idx="6">
                  <c:v>26.069078947368425</c:v>
                </c:pt>
                <c:pt idx="7">
                  <c:v>31.134259259259263</c:v>
                </c:pt>
                <c:pt idx="8">
                  <c:v>27.558919662824703</c:v>
                </c:pt>
                <c:pt idx="9">
                  <c:v>30.174238723334962</c:v>
                </c:pt>
                <c:pt idx="10">
                  <c:v>32.80736357659435</c:v>
                </c:pt>
                <c:pt idx="11">
                  <c:v>30.24567788898999</c:v>
                </c:pt>
                <c:pt idx="12">
                  <c:v>31.4390627732121</c:v>
                </c:pt>
                <c:pt idx="13">
                  <c:v>27.42559273583319</c:v>
                </c:pt>
                <c:pt idx="14">
                  <c:v>29.200404858299596</c:v>
                </c:pt>
                <c:pt idx="15">
                  <c:v>29.74782067247821</c:v>
                </c:pt>
                <c:pt idx="16">
                  <c:v>28.76463796800264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SC_Data1!$N$48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SC_Data1!$N$49:$N$65</c:f>
              <c:numCache>
                <c:ptCount val="17"/>
                <c:pt idx="1">
                  <c:v>19.806763285024154</c:v>
                </c:pt>
                <c:pt idx="2">
                  <c:v>12.956901254773594</c:v>
                </c:pt>
                <c:pt idx="3">
                  <c:v>13.677514068999267</c:v>
                </c:pt>
                <c:pt idx="4">
                  <c:v>14.534606205250597</c:v>
                </c:pt>
                <c:pt idx="5">
                  <c:v>14.803006148941018</c:v>
                </c:pt>
                <c:pt idx="6">
                  <c:v>13.651315789473683</c:v>
                </c:pt>
                <c:pt idx="7">
                  <c:v>13.059413580246915</c:v>
                </c:pt>
                <c:pt idx="8">
                  <c:v>14.932048856012386</c:v>
                </c:pt>
                <c:pt idx="9">
                  <c:v>12.7177984041687</c:v>
                </c:pt>
                <c:pt idx="10">
                  <c:v>13.823142669296514</c:v>
                </c:pt>
                <c:pt idx="11">
                  <c:v>13.830755232029118</c:v>
                </c:pt>
                <c:pt idx="12">
                  <c:v>14.320685434516525</c:v>
                </c:pt>
                <c:pt idx="13">
                  <c:v>13.132671935429629</c:v>
                </c:pt>
                <c:pt idx="14">
                  <c:v>12.331309041835357</c:v>
                </c:pt>
                <c:pt idx="15">
                  <c:v>13.262764632627647</c:v>
                </c:pt>
                <c:pt idx="16">
                  <c:v>13.39270987959756</c:v>
                </c:pt>
              </c:numCache>
            </c:numRef>
          </c:yVal>
          <c:smooth val="0"/>
        </c:ser>
        <c:axId val="9521916"/>
        <c:axId val="18588381"/>
      </c:scatterChart>
      <c:val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crossBetween val="midCat"/>
        <c:dispUnits/>
        <c:majorUnit val="1"/>
      </c:valAx>
      <c:valAx>
        <c:axId val="1858838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SOUTH CAROLINA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5"/>
          <c:w val="0.9497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SC_Data1!$J$89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SC_Data1!$I$90:$I$106</c:f>
              <c:numCache>
                <c:ptCount val="17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SC_Data1!$J$90:$J$106</c:f>
              <c:numCache>
                <c:ptCount val="17"/>
                <c:pt idx="1">
                  <c:v>16.026435357290374</c:v>
                </c:pt>
                <c:pt idx="2">
                  <c:v>21.47297943567671</c:v>
                </c:pt>
                <c:pt idx="3">
                  <c:v>20.92333756882677</c:v>
                </c:pt>
                <c:pt idx="4">
                  <c:v>18.890248878008975</c:v>
                </c:pt>
                <c:pt idx="5">
                  <c:v>17.54646840148699</c:v>
                </c:pt>
                <c:pt idx="6">
                  <c:v>15.235983528666456</c:v>
                </c:pt>
                <c:pt idx="7">
                  <c:v>14.426419466975664</c:v>
                </c:pt>
                <c:pt idx="8">
                  <c:v>14.720812182741117</c:v>
                </c:pt>
                <c:pt idx="9">
                  <c:v>15.168408826945413</c:v>
                </c:pt>
                <c:pt idx="10">
                  <c:v>14.604929739691316</c:v>
                </c:pt>
                <c:pt idx="11">
                  <c:v>17.668393782383422</c:v>
                </c:pt>
                <c:pt idx="12">
                  <c:v>16.72049689440994</c:v>
                </c:pt>
                <c:pt idx="13">
                  <c:v>16.242802303262955</c:v>
                </c:pt>
                <c:pt idx="14">
                  <c:v>16.78048780487805</c:v>
                </c:pt>
                <c:pt idx="15">
                  <c:v>16.118721461187217</c:v>
                </c:pt>
                <c:pt idx="16">
                  <c:v>15.989420533782159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SC_Data1!$I$90:$I$106</c:f>
              <c:numCache>
                <c:ptCount val="17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SC_Data1!$K$90:$K$106</c:f>
              <c:numCache>
                <c:ptCount val="17"/>
                <c:pt idx="1">
                  <c:v>20.074349442379184</c:v>
                </c:pt>
                <c:pt idx="2">
                  <c:v>26.111908177905306</c:v>
                </c:pt>
                <c:pt idx="3">
                  <c:v>31.59678102498941</c:v>
                </c:pt>
                <c:pt idx="4">
                  <c:v>29.457364341085274</c:v>
                </c:pt>
                <c:pt idx="5">
                  <c:v>26.319702602230482</c:v>
                </c:pt>
                <c:pt idx="6">
                  <c:v>24.041811846689896</c:v>
                </c:pt>
                <c:pt idx="7">
                  <c:v>19.495944380069524</c:v>
                </c:pt>
                <c:pt idx="8">
                  <c:v>18.14720812182741</c:v>
                </c:pt>
                <c:pt idx="9">
                  <c:v>18.745644599303134</c:v>
                </c:pt>
                <c:pt idx="10">
                  <c:v>18.843584427551257</c:v>
                </c:pt>
                <c:pt idx="11">
                  <c:v>22.66839378238342</c:v>
                </c:pt>
                <c:pt idx="12">
                  <c:v>22.48447204968944</c:v>
                </c:pt>
                <c:pt idx="13">
                  <c:v>23.776391554702496</c:v>
                </c:pt>
                <c:pt idx="14">
                  <c:v>21.902439024390244</c:v>
                </c:pt>
                <c:pt idx="15">
                  <c:v>20.159817351598175</c:v>
                </c:pt>
                <c:pt idx="16">
                  <c:v>20.846357297427264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SC_Data1!$I$90:$I$106</c:f>
              <c:numCache>
                <c:ptCount val="17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SC_Data1!$L$90:$L$106</c:f>
              <c:numCache>
                <c:ptCount val="17"/>
                <c:pt idx="1">
                  <c:v>33.622470053696816</c:v>
                </c:pt>
                <c:pt idx="2">
                  <c:v>25.968436154949785</c:v>
                </c:pt>
                <c:pt idx="3">
                  <c:v>23.16814908936891</c:v>
                </c:pt>
                <c:pt idx="4">
                  <c:v>22.60301917584659</c:v>
                </c:pt>
                <c:pt idx="5">
                  <c:v>23.08550185873606</c:v>
                </c:pt>
                <c:pt idx="6">
                  <c:v>19.638897687678174</c:v>
                </c:pt>
                <c:pt idx="7">
                  <c:v>18.39513325608343</c:v>
                </c:pt>
                <c:pt idx="8">
                  <c:v>20.736040609137056</c:v>
                </c:pt>
                <c:pt idx="9">
                  <c:v>18.07200929152149</c:v>
                </c:pt>
                <c:pt idx="10">
                  <c:v>15.088689242110112</c:v>
                </c:pt>
                <c:pt idx="11">
                  <c:v>10.569948186528498</c:v>
                </c:pt>
                <c:pt idx="12">
                  <c:v>9.962732919254659</c:v>
                </c:pt>
                <c:pt idx="13">
                  <c:v>14.539347408829176</c:v>
                </c:pt>
                <c:pt idx="14">
                  <c:v>15.317073170731707</c:v>
                </c:pt>
                <c:pt idx="15">
                  <c:v>15.296803652968036</c:v>
                </c:pt>
                <c:pt idx="16">
                  <c:v>16.085597499398894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SC_Data1!$I$90:$I$106</c:f>
              <c:numCache>
                <c:ptCount val="17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SC_Data1!$M$90:$M$106</c:f>
              <c:numCache>
                <c:ptCount val="17"/>
                <c:pt idx="1">
                  <c:v>12.84593143329203</c:v>
                </c:pt>
                <c:pt idx="2">
                  <c:v>15.973218555714968</c:v>
                </c:pt>
                <c:pt idx="3">
                  <c:v>12.875900042354935</c:v>
                </c:pt>
                <c:pt idx="4">
                  <c:v>17.258261933904528</c:v>
                </c:pt>
                <c:pt idx="5">
                  <c:v>21.561338289962826</c:v>
                </c:pt>
                <c:pt idx="6">
                  <c:v>31.295533734558123</c:v>
                </c:pt>
                <c:pt idx="7">
                  <c:v>37.485515643105444</c:v>
                </c:pt>
                <c:pt idx="8">
                  <c:v>34.035532994923855</c:v>
                </c:pt>
                <c:pt idx="9">
                  <c:v>37.746806039488966</c:v>
                </c:pt>
                <c:pt idx="10">
                  <c:v>40.33632803501497</c:v>
                </c:pt>
                <c:pt idx="11">
                  <c:v>38.082901554404145</c:v>
                </c:pt>
                <c:pt idx="12">
                  <c:v>39.03105590062112</c:v>
                </c:pt>
                <c:pt idx="13">
                  <c:v>34.40499040307102</c:v>
                </c:pt>
                <c:pt idx="14">
                  <c:v>36.34146341463415</c:v>
                </c:pt>
                <c:pt idx="15">
                  <c:v>37.19178082191781</c:v>
                </c:pt>
                <c:pt idx="16">
                  <c:v>35.94614089925463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SC_Data1!$N$89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SC_Data1!$I$90:$I$106</c:f>
              <c:numCache>
                <c:ptCount val="17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SC_Data1!$N$90:$N$106</c:f>
              <c:numCache>
                <c:ptCount val="17"/>
                <c:pt idx="1">
                  <c:v>17.430813713341596</c:v>
                </c:pt>
                <c:pt idx="2">
                  <c:v>10.473457675753227</c:v>
                </c:pt>
                <c:pt idx="3">
                  <c:v>11.435832274459974</c:v>
                </c:pt>
                <c:pt idx="4">
                  <c:v>11.79110567115463</c:v>
                </c:pt>
                <c:pt idx="5">
                  <c:v>11.486988847583643</c:v>
                </c:pt>
                <c:pt idx="6">
                  <c:v>9.78777320240735</c:v>
                </c:pt>
                <c:pt idx="7">
                  <c:v>10.196987253765933</c:v>
                </c:pt>
                <c:pt idx="8">
                  <c:v>12.360406091370558</c:v>
                </c:pt>
                <c:pt idx="9">
                  <c:v>10.267131242740998</c:v>
                </c:pt>
                <c:pt idx="10">
                  <c:v>11.126468555632343</c:v>
                </c:pt>
                <c:pt idx="11">
                  <c:v>11.010362694300518</c:v>
                </c:pt>
                <c:pt idx="12">
                  <c:v>11.801242236024844</c:v>
                </c:pt>
                <c:pt idx="13">
                  <c:v>11.036468330134356</c:v>
                </c:pt>
                <c:pt idx="14">
                  <c:v>9.658536585365853</c:v>
                </c:pt>
                <c:pt idx="15">
                  <c:v>11.232876712328768</c:v>
                </c:pt>
                <c:pt idx="16">
                  <c:v>11.132483770137053</c:v>
                </c:pt>
              </c:numCache>
            </c:numRef>
          </c:yVal>
          <c:smooth val="0"/>
        </c:ser>
        <c:axId val="33077702"/>
        <c:axId val="29263863"/>
      </c:scatterChart>
      <c:val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crossBetween val="midCat"/>
        <c:dispUnits/>
        <c:majorUnit val="1"/>
      </c:valAx>
      <c:valAx>
        <c:axId val="2926386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SC_Data1!$B$90:$B$106</c:f>
              <c:numCache>
                <c:ptCount val="17"/>
                <c:pt idx="1">
                  <c:v>15.416885159937074</c:v>
                </c:pt>
                <c:pt idx="2">
                  <c:v>21.153846153846153</c:v>
                </c:pt>
                <c:pt idx="3">
                  <c:v>21.29521586931155</c:v>
                </c:pt>
                <c:pt idx="4">
                  <c:v>17.8965717606043</c:v>
                </c:pt>
                <c:pt idx="5">
                  <c:v>16.558249556475456</c:v>
                </c:pt>
                <c:pt idx="6">
                  <c:v>17.5811209439528</c:v>
                </c:pt>
                <c:pt idx="7">
                  <c:v>17.111368909512763</c:v>
                </c:pt>
                <c:pt idx="8">
                  <c:v>16.990291262135923</c:v>
                </c:pt>
                <c:pt idx="9">
                  <c:v>18.822234452394056</c:v>
                </c:pt>
                <c:pt idx="10">
                  <c:v>17.933836331979105</c:v>
                </c:pt>
                <c:pt idx="11">
                  <c:v>20.91136079900125</c:v>
                </c:pt>
                <c:pt idx="12">
                  <c:v>21.20845921450151</c:v>
                </c:pt>
                <c:pt idx="13">
                  <c:v>21.6053108026554</c:v>
                </c:pt>
                <c:pt idx="14">
                  <c:v>21.777777777777775</c:v>
                </c:pt>
                <c:pt idx="15">
                  <c:v>19.950000000000003</c:v>
                </c:pt>
                <c:pt idx="16">
                  <c:v>18.975741239892184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SC_Data1!$C$90:$C$106</c:f>
              <c:numCache>
                <c:ptCount val="17"/>
                <c:pt idx="1">
                  <c:v>13.738856843209229</c:v>
                </c:pt>
                <c:pt idx="2">
                  <c:v>23.525641025641026</c:v>
                </c:pt>
                <c:pt idx="3">
                  <c:v>26.546091015169193</c:v>
                </c:pt>
                <c:pt idx="4">
                  <c:v>25.68274259151656</c:v>
                </c:pt>
                <c:pt idx="5">
                  <c:v>25.073920756948553</c:v>
                </c:pt>
                <c:pt idx="6">
                  <c:v>22.418879056047196</c:v>
                </c:pt>
                <c:pt idx="7">
                  <c:v>21.635730858468676</c:v>
                </c:pt>
                <c:pt idx="8">
                  <c:v>20.496224379719525</c:v>
                </c:pt>
                <c:pt idx="9">
                  <c:v>23.555310952118877</c:v>
                </c:pt>
                <c:pt idx="10">
                  <c:v>24.78235635519443</c:v>
                </c:pt>
                <c:pt idx="11">
                  <c:v>27.340823970037455</c:v>
                </c:pt>
                <c:pt idx="12">
                  <c:v>27.19033232628399</c:v>
                </c:pt>
                <c:pt idx="13">
                  <c:v>27.217863608931804</c:v>
                </c:pt>
                <c:pt idx="14">
                  <c:v>24.055555555555554</c:v>
                </c:pt>
                <c:pt idx="15">
                  <c:v>24.65</c:v>
                </c:pt>
                <c:pt idx="16">
                  <c:v>22.857142857142858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SC_Data1!$D$90:$D$106</c:f>
              <c:numCache>
                <c:ptCount val="17"/>
                <c:pt idx="1">
                  <c:v>33.66544310435239</c:v>
                </c:pt>
                <c:pt idx="2">
                  <c:v>27.115384615384613</c:v>
                </c:pt>
                <c:pt idx="3">
                  <c:v>22.695449241540256</c:v>
                </c:pt>
                <c:pt idx="4">
                  <c:v>22.66124346310285</c:v>
                </c:pt>
                <c:pt idx="5">
                  <c:v>23.24068598462448</c:v>
                </c:pt>
                <c:pt idx="6">
                  <c:v>23.008849557522122</c:v>
                </c:pt>
                <c:pt idx="7">
                  <c:v>23.955916473317863</c:v>
                </c:pt>
                <c:pt idx="8">
                  <c:v>28.37108953613808</c:v>
                </c:pt>
                <c:pt idx="9">
                  <c:v>26.96752889378096</c:v>
                </c:pt>
                <c:pt idx="10">
                  <c:v>22.80905397562391</c:v>
                </c:pt>
                <c:pt idx="11">
                  <c:v>19.662921348314608</c:v>
                </c:pt>
                <c:pt idx="12">
                  <c:v>18.006042296072508</c:v>
                </c:pt>
                <c:pt idx="13">
                  <c:v>22.691611345805672</c:v>
                </c:pt>
                <c:pt idx="14">
                  <c:v>23</c:v>
                </c:pt>
                <c:pt idx="15">
                  <c:v>24.55</c:v>
                </c:pt>
                <c:pt idx="16">
                  <c:v>27.008086253369274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SC_Data1!$E$90:$E$106</c:f>
              <c:numCache>
                <c:ptCount val="17"/>
                <c:pt idx="1">
                  <c:v>14.26324069218668</c:v>
                </c:pt>
                <c:pt idx="2">
                  <c:v>11.858974358974358</c:v>
                </c:pt>
                <c:pt idx="3">
                  <c:v>12.66044340723454</c:v>
                </c:pt>
                <c:pt idx="4">
                  <c:v>15.281812899477048</c:v>
                </c:pt>
                <c:pt idx="5">
                  <c:v>15.257244234180959</c:v>
                </c:pt>
                <c:pt idx="6">
                  <c:v>16.047197640117993</c:v>
                </c:pt>
                <c:pt idx="7">
                  <c:v>18.503480278422273</c:v>
                </c:pt>
                <c:pt idx="8">
                  <c:v>13.915857605177994</c:v>
                </c:pt>
                <c:pt idx="9">
                  <c:v>12.052834342322509</c:v>
                </c:pt>
                <c:pt idx="10">
                  <c:v>13.813116656993616</c:v>
                </c:pt>
                <c:pt idx="11">
                  <c:v>11.36079900124844</c:v>
                </c:pt>
                <c:pt idx="12">
                  <c:v>13.172205438066465</c:v>
                </c:pt>
                <c:pt idx="13">
                  <c:v>10.44055522027761</c:v>
                </c:pt>
                <c:pt idx="14">
                  <c:v>12.88888888888889</c:v>
                </c:pt>
                <c:pt idx="15">
                  <c:v>13.3</c:v>
                </c:pt>
                <c:pt idx="16">
                  <c:v>12.560646900269543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SC_Data1!$F$89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SC_Data1!$F$90:$F$106</c:f>
              <c:numCache>
                <c:ptCount val="17"/>
                <c:pt idx="1">
                  <c:v>22.91557420031463</c:v>
                </c:pt>
                <c:pt idx="2">
                  <c:v>16.346153846153847</c:v>
                </c:pt>
                <c:pt idx="3">
                  <c:v>16.802800466744458</c:v>
                </c:pt>
                <c:pt idx="4">
                  <c:v>18.477629285299244</c:v>
                </c:pt>
                <c:pt idx="5">
                  <c:v>19.869899467770548</c:v>
                </c:pt>
                <c:pt idx="6">
                  <c:v>20.943952802359885</c:v>
                </c:pt>
                <c:pt idx="7">
                  <c:v>18.793503480278424</c:v>
                </c:pt>
                <c:pt idx="8">
                  <c:v>20.22653721682848</c:v>
                </c:pt>
                <c:pt idx="9">
                  <c:v>18.6020913593836</c:v>
                </c:pt>
                <c:pt idx="10">
                  <c:v>20.66163668020894</c:v>
                </c:pt>
                <c:pt idx="11">
                  <c:v>20.72409488139825</c:v>
                </c:pt>
                <c:pt idx="12">
                  <c:v>20.42296072507553</c:v>
                </c:pt>
                <c:pt idx="13">
                  <c:v>18.044659022329512</c:v>
                </c:pt>
                <c:pt idx="14">
                  <c:v>18.27777777777778</c:v>
                </c:pt>
                <c:pt idx="15">
                  <c:v>17.549999999999997</c:v>
                </c:pt>
                <c:pt idx="16">
                  <c:v>18.598382749326145</c:v>
                </c:pt>
              </c:numCache>
            </c:numRef>
          </c:yVal>
          <c:smooth val="0"/>
        </c:ser>
        <c:axId val="62048176"/>
        <c:axId val="21562673"/>
      </c:scatterChart>
      <c:val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crossBetween val="midCat"/>
        <c:dispUnits/>
        <c:majorUnit val="1"/>
      </c:valAx>
      <c:valAx>
        <c:axId val="2156267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SC_Data1!$J$110:$J$126</c:f>
              <c:numCache>
                <c:ptCount val="17"/>
                <c:pt idx="1">
                  <c:v>81.13101903695409</c:v>
                </c:pt>
                <c:pt idx="2">
                  <c:v>75.54090253451473</c:v>
                </c:pt>
                <c:pt idx="3">
                  <c:v>74.53948568302025</c:v>
                </c:pt>
                <c:pt idx="4">
                  <c:v>74.17241989732696</c:v>
                </c:pt>
                <c:pt idx="5">
                  <c:v>74.00977583010283</c:v>
                </c:pt>
                <c:pt idx="6">
                  <c:v>74.36171839168323</c:v>
                </c:pt>
                <c:pt idx="7">
                  <c:v>74.9457857452653</c:v>
                </c:pt>
                <c:pt idx="8">
                  <c:v>77.1159458742372</c:v>
                </c:pt>
                <c:pt idx="9">
                  <c:v>76.95488721804512</c:v>
                </c:pt>
                <c:pt idx="10">
                  <c:v>75.3903345724907</c:v>
                </c:pt>
                <c:pt idx="11">
                  <c:v>71.69885177453027</c:v>
                </c:pt>
                <c:pt idx="12">
                  <c:v>71.40716693719565</c:v>
                </c:pt>
                <c:pt idx="13">
                  <c:v>74.09668577124346</c:v>
                </c:pt>
                <c:pt idx="14">
                  <c:v>74.1</c:v>
                </c:pt>
                <c:pt idx="15">
                  <c:v>75.98769813106222</c:v>
                </c:pt>
                <c:pt idx="16">
                  <c:v>75.08359133126935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SC_Data1!$K$110:$K$126</c:f>
              <c:numCache>
                <c:ptCount val="17"/>
                <c:pt idx="1">
                  <c:v>13.923105636431504</c:v>
                </c:pt>
                <c:pt idx="2">
                  <c:v>23.655470842777664</c:v>
                </c:pt>
                <c:pt idx="3">
                  <c:v>25.132226883093196</c:v>
                </c:pt>
                <c:pt idx="4">
                  <c:v>15.595680651442734</c:v>
                </c:pt>
                <c:pt idx="5">
                  <c:v>17.461655149165683</c:v>
                </c:pt>
                <c:pt idx="6">
                  <c:v>20.04280691025837</c:v>
                </c:pt>
                <c:pt idx="7">
                  <c:v>19.748445858030937</c:v>
                </c:pt>
                <c:pt idx="8">
                  <c:v>17.697001857256566</c:v>
                </c:pt>
                <c:pt idx="9">
                  <c:v>18.283208020050125</c:v>
                </c:pt>
                <c:pt idx="10">
                  <c:v>20.830235439900868</c:v>
                </c:pt>
                <c:pt idx="11">
                  <c:v>25.795929018789142</c:v>
                </c:pt>
                <c:pt idx="12">
                  <c:v>26.932201273567237</c:v>
                </c:pt>
                <c:pt idx="13">
                  <c:v>25.34263643159731</c:v>
                </c:pt>
                <c:pt idx="14">
                  <c:v>24.775</c:v>
                </c:pt>
                <c:pt idx="15">
                  <c:v>22.119706647740713</c:v>
                </c:pt>
                <c:pt idx="16">
                  <c:v>22.1671826625387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SC_Data1!$L$110:$L$126</c:f>
              <c:numCache>
                <c:ptCount val="17"/>
                <c:pt idx="1">
                  <c:v>4.945875326614408</c:v>
                </c:pt>
                <c:pt idx="2">
                  <c:v>0.8036266227076035</c:v>
                </c:pt>
                <c:pt idx="3">
                  <c:v>0.32828743388655846</c:v>
                </c:pt>
                <c:pt idx="4">
                  <c:v>10.231899451230305</c:v>
                </c:pt>
                <c:pt idx="5">
                  <c:v>8.528569020731503</c:v>
                </c:pt>
                <c:pt idx="6">
                  <c:v>5.595474698058401</c:v>
                </c:pt>
                <c:pt idx="7">
                  <c:v>5.305768396703773</c:v>
                </c:pt>
                <c:pt idx="8">
                  <c:v>5.187052268506235</c:v>
                </c:pt>
                <c:pt idx="9">
                  <c:v>4.761904761904762</c:v>
                </c:pt>
                <c:pt idx="10">
                  <c:v>3.7794299876084265</c:v>
                </c:pt>
                <c:pt idx="11">
                  <c:v>2.5052192066805845</c:v>
                </c:pt>
                <c:pt idx="12">
                  <c:v>1.6606317892371083</c:v>
                </c:pt>
                <c:pt idx="13">
                  <c:v>0.5606777971592325</c:v>
                </c:pt>
                <c:pt idx="14">
                  <c:v>1.125</c:v>
                </c:pt>
                <c:pt idx="15">
                  <c:v>1.8925952211970667</c:v>
                </c:pt>
                <c:pt idx="16">
                  <c:v>2.7492260061919507</c:v>
                </c:pt>
              </c:numCache>
            </c:numRef>
          </c:yVal>
          <c:smooth val="0"/>
        </c:ser>
        <c:axId val="59846330"/>
        <c:axId val="1746059"/>
      </c:scatterChart>
      <c:val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crossBetween val="midCat"/>
        <c:dispUnits/>
        <c:majorUnit val="1"/>
      </c:valAx>
      <c:valAx>
        <c:axId val="174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SC_Data1!$B$110:$B$126</c:f>
              <c:numCache>
                <c:ptCount val="17"/>
                <c:pt idx="1">
                  <c:v>4347</c:v>
                </c:pt>
                <c:pt idx="2">
                  <c:v>3666</c:v>
                </c:pt>
                <c:pt idx="3">
                  <c:v>4087</c:v>
                </c:pt>
                <c:pt idx="4">
                  <c:v>4190</c:v>
                </c:pt>
                <c:pt idx="5">
                  <c:v>4391</c:v>
                </c:pt>
                <c:pt idx="6">
                  <c:v>4864</c:v>
                </c:pt>
                <c:pt idx="7">
                  <c:v>5184</c:v>
                </c:pt>
                <c:pt idx="8">
                  <c:v>5813</c:v>
                </c:pt>
                <c:pt idx="9">
                  <c:v>6141</c:v>
                </c:pt>
                <c:pt idx="10">
                  <c:v>6084</c:v>
                </c:pt>
                <c:pt idx="11">
                  <c:v>5495</c:v>
                </c:pt>
                <c:pt idx="12">
                  <c:v>5719</c:v>
                </c:pt>
                <c:pt idx="13">
                  <c:v>5947</c:v>
                </c:pt>
                <c:pt idx="14">
                  <c:v>5928</c:v>
                </c:pt>
                <c:pt idx="15">
                  <c:v>6424</c:v>
                </c:pt>
                <c:pt idx="16">
                  <c:v>6063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SC_Data1!$F$110:$F$126</c:f>
              <c:numCache>
                <c:ptCount val="17"/>
                <c:pt idx="1">
                  <c:v>746</c:v>
                </c:pt>
                <c:pt idx="2">
                  <c:v>1148</c:v>
                </c:pt>
                <c:pt idx="3">
                  <c:v>1378</c:v>
                </c:pt>
                <c:pt idx="4">
                  <c:v>881</c:v>
                </c:pt>
                <c:pt idx="5">
                  <c:v>1036</c:v>
                </c:pt>
                <c:pt idx="6">
                  <c:v>1311</c:v>
                </c:pt>
                <c:pt idx="7">
                  <c:v>1366</c:v>
                </c:pt>
                <c:pt idx="8">
                  <c:v>1334</c:v>
                </c:pt>
                <c:pt idx="9">
                  <c:v>1459</c:v>
                </c:pt>
                <c:pt idx="10">
                  <c:v>1681</c:v>
                </c:pt>
                <c:pt idx="11">
                  <c:v>1977</c:v>
                </c:pt>
                <c:pt idx="12">
                  <c:v>2157</c:v>
                </c:pt>
                <c:pt idx="13">
                  <c:v>2034</c:v>
                </c:pt>
                <c:pt idx="14">
                  <c:v>1982</c:v>
                </c:pt>
                <c:pt idx="15">
                  <c:v>1870</c:v>
                </c:pt>
                <c:pt idx="16">
                  <c:v>1790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SC_Data1!$E$110:$E$126</c:f>
              <c:numCache>
                <c:ptCount val="17"/>
                <c:pt idx="1">
                  <c:v>265</c:v>
                </c:pt>
                <c:pt idx="2">
                  <c:v>39</c:v>
                </c:pt>
                <c:pt idx="3">
                  <c:v>18</c:v>
                </c:pt>
                <c:pt idx="4">
                  <c:v>578</c:v>
                </c:pt>
                <c:pt idx="5">
                  <c:v>506</c:v>
                </c:pt>
                <c:pt idx="6">
                  <c:v>366</c:v>
                </c:pt>
                <c:pt idx="7">
                  <c:v>367</c:v>
                </c:pt>
                <c:pt idx="8">
                  <c:v>391</c:v>
                </c:pt>
                <c:pt idx="9">
                  <c:v>380</c:v>
                </c:pt>
                <c:pt idx="10">
                  <c:v>305</c:v>
                </c:pt>
                <c:pt idx="11">
                  <c:v>192</c:v>
                </c:pt>
                <c:pt idx="12">
                  <c:v>133</c:v>
                </c:pt>
                <c:pt idx="13">
                  <c:v>45</c:v>
                </c:pt>
                <c:pt idx="14">
                  <c:v>90</c:v>
                </c:pt>
                <c:pt idx="15">
                  <c:v>160</c:v>
                </c:pt>
                <c:pt idx="16">
                  <c:v>222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SC_Data1!$G$110:$G$126</c:f>
              <c:numCache>
                <c:ptCount val="17"/>
                <c:pt idx="1">
                  <c:v>5358</c:v>
                </c:pt>
                <c:pt idx="2">
                  <c:v>4853</c:v>
                </c:pt>
                <c:pt idx="3">
                  <c:v>5483</c:v>
                </c:pt>
                <c:pt idx="4">
                  <c:v>5649</c:v>
                </c:pt>
                <c:pt idx="5">
                  <c:v>5933</c:v>
                </c:pt>
                <c:pt idx="6">
                  <c:v>6541</c:v>
                </c:pt>
                <c:pt idx="7">
                  <c:v>6917</c:v>
                </c:pt>
                <c:pt idx="8">
                  <c:v>7538</c:v>
                </c:pt>
                <c:pt idx="9">
                  <c:v>7980</c:v>
                </c:pt>
                <c:pt idx="10">
                  <c:v>8070</c:v>
                </c:pt>
                <c:pt idx="11">
                  <c:v>7664</c:v>
                </c:pt>
                <c:pt idx="12">
                  <c:v>8009</c:v>
                </c:pt>
                <c:pt idx="13">
                  <c:v>8026</c:v>
                </c:pt>
                <c:pt idx="14">
                  <c:v>8000</c:v>
                </c:pt>
                <c:pt idx="15">
                  <c:v>8454</c:v>
                </c:pt>
                <c:pt idx="16">
                  <c:v>8075</c:v>
                </c:pt>
              </c:numCache>
            </c:numRef>
          </c:yVal>
          <c:smooth val="0"/>
        </c:ser>
        <c:axId val="15714532"/>
        <c:axId val="7213061"/>
      </c:scatterChart>
      <c:val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crossBetween val="midCat"/>
        <c:dispUnits/>
        <c:majorUnit val="1"/>
      </c:valAx>
      <c:valAx>
        <c:axId val="7213061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SC_Data2!$AC$111:$AC$127</c:f>
              <c:numCache>
                <c:ptCount val="17"/>
                <c:pt idx="0">
                  <c:v>0.1925742646201683</c:v>
                </c:pt>
                <c:pt idx="1">
                  <c:v>0.19731871495881248</c:v>
                </c:pt>
                <c:pt idx="2">
                  <c:v>0.20243889369732979</c:v>
                </c:pt>
                <c:pt idx="3">
                  <c:v>0.20737243095413455</c:v>
                </c:pt>
                <c:pt idx="4">
                  <c:v>0.21304490331039003</c:v>
                </c:pt>
                <c:pt idx="5">
                  <c:v>0.2191315917886466</c:v>
                </c:pt>
                <c:pt idx="6">
                  <c:v>0.22532536792198748</c:v>
                </c:pt>
                <c:pt idx="7">
                  <c:v>0.229718576167798</c:v>
                </c:pt>
                <c:pt idx="8">
                  <c:v>0.2270000870916176</c:v>
                </c:pt>
                <c:pt idx="9">
                  <c:v>0.22251995236317745</c:v>
                </c:pt>
                <c:pt idx="10">
                  <c:v>0.22033249626428014</c:v>
                </c:pt>
                <c:pt idx="11">
                  <c:v>0.2183034516164929</c:v>
                </c:pt>
                <c:pt idx="12">
                  <c:v>0.22359803921303653</c:v>
                </c:pt>
                <c:pt idx="13">
                  <c:v>0.22460707135165958</c:v>
                </c:pt>
                <c:pt idx="14">
                  <c:v>0.22917806708379218</c:v>
                </c:pt>
                <c:pt idx="15">
                  <c:v>0.22663949006896073</c:v>
                </c:pt>
                <c:pt idx="16">
                  <c:v>0.23027812491636077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SC_Data2!$AD$111:$AD$127</c:f>
              <c:numCache>
                <c:ptCount val="17"/>
                <c:pt idx="0">
                  <c:v>0.4677377811350812</c:v>
                </c:pt>
                <c:pt idx="1">
                  <c:v>0.48813153602961495</c:v>
                </c:pt>
                <c:pt idx="2">
                  <c:v>0.5098360114785002</c:v>
                </c:pt>
                <c:pt idx="3">
                  <c:v>0.5314142907485929</c:v>
                </c:pt>
                <c:pt idx="4">
                  <c:v>0.551544324107501</c:v>
                </c:pt>
                <c:pt idx="5">
                  <c:v>0.571787796682693</c:v>
                </c:pt>
                <c:pt idx="6">
                  <c:v>0.5956122737380666</c:v>
                </c:pt>
                <c:pt idx="7">
                  <c:v>0.6170221522098481</c:v>
                </c:pt>
                <c:pt idx="8">
                  <c:v>0.6340269759261913</c:v>
                </c:pt>
                <c:pt idx="9">
                  <c:v>0.643008229794344</c:v>
                </c:pt>
                <c:pt idx="10">
                  <c:v>0.6776159737758106</c:v>
                </c:pt>
                <c:pt idx="11">
                  <c:v>0.6904487603287752</c:v>
                </c:pt>
                <c:pt idx="12">
                  <c:v>0.7361735032134279</c:v>
                </c:pt>
                <c:pt idx="13">
                  <c:v>0.7748649763277305</c:v>
                </c:pt>
                <c:pt idx="14">
                  <c:v>0.8273734547102873</c:v>
                </c:pt>
                <c:pt idx="15">
                  <c:v>0.8448063823680623</c:v>
                </c:pt>
                <c:pt idx="16">
                  <c:v>0.8691274960522278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SC_Data2!$AE$111:$AE$127</c:f>
              <c:numCache>
                <c:ptCount val="17"/>
                <c:pt idx="0">
                  <c:v>0.9792283857187074</c:v>
                </c:pt>
                <c:pt idx="1">
                  <c:v>0.9648322790922851</c:v>
                </c:pt>
                <c:pt idx="2">
                  <c:v>0.947045896744963</c:v>
                </c:pt>
                <c:pt idx="3">
                  <c:v>0.9325477192921576</c:v>
                </c:pt>
                <c:pt idx="4">
                  <c:v>0.9172881708902921</c:v>
                </c:pt>
                <c:pt idx="5">
                  <c:v>0.9034012728213229</c:v>
                </c:pt>
                <c:pt idx="6">
                  <c:v>0.8879653573456677</c:v>
                </c:pt>
                <c:pt idx="7">
                  <c:v>0.8786349720953947</c:v>
                </c:pt>
                <c:pt idx="8">
                  <c:v>0.9158947820883447</c:v>
                </c:pt>
                <c:pt idx="9">
                  <c:v>0.9634014113297429</c:v>
                </c:pt>
                <c:pt idx="10">
                  <c:v>0.9857182831124001</c:v>
                </c:pt>
                <c:pt idx="11">
                  <c:v>1.0056032310220004</c:v>
                </c:pt>
                <c:pt idx="12">
                  <c:v>1.0737462712263406</c:v>
                </c:pt>
                <c:pt idx="13">
                  <c:v>1.117820022284188</c:v>
                </c:pt>
                <c:pt idx="14">
                  <c:v>1.2266277157178793</c:v>
                </c:pt>
                <c:pt idx="15">
                  <c:v>1.3063935672097298</c:v>
                </c:pt>
                <c:pt idx="16">
                  <c:v>1.397392926333647</c:v>
                </c:pt>
              </c:numCache>
            </c:numRef>
          </c:yVal>
          <c:smooth val="0"/>
        </c:ser>
        <c:axId val="40122302"/>
        <c:axId val="25556399"/>
      </c:scatterChart>
      <c:val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556399"/>
        <c:crosses val="autoZero"/>
        <c:crossBetween val="midCat"/>
        <c:dispUnits/>
        <c:majorUnit val="1"/>
      </c:valAx>
      <c:valAx>
        <c:axId val="2555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SC_Data2!$K$4:$K$20</c:f>
              <c:numCache>
                <c:ptCount val="17"/>
                <c:pt idx="1">
                  <c:v>2301</c:v>
                </c:pt>
                <c:pt idx="2">
                  <c:v>2015</c:v>
                </c:pt>
                <c:pt idx="3">
                  <c:v>2227</c:v>
                </c:pt>
                <c:pt idx="4">
                  <c:v>2196</c:v>
                </c:pt>
                <c:pt idx="5">
                  <c:v>2184</c:v>
                </c:pt>
                <c:pt idx="6">
                  <c:v>2220</c:v>
                </c:pt>
                <c:pt idx="7">
                  <c:v>2267</c:v>
                </c:pt>
                <c:pt idx="8">
                  <c:v>2360</c:v>
                </c:pt>
                <c:pt idx="9">
                  <c:v>2309</c:v>
                </c:pt>
                <c:pt idx="10">
                  <c:v>2244</c:v>
                </c:pt>
                <c:pt idx="11">
                  <c:v>2151</c:v>
                </c:pt>
                <c:pt idx="12">
                  <c:v>2195</c:v>
                </c:pt>
                <c:pt idx="13">
                  <c:v>2167</c:v>
                </c:pt>
                <c:pt idx="14">
                  <c:v>2306</c:v>
                </c:pt>
                <c:pt idx="15">
                  <c:v>2511</c:v>
                </c:pt>
                <c:pt idx="16">
                  <c:v>2385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SC_Data2!$L$4:$L$20</c:f>
              <c:numCache>
                <c:ptCount val="17"/>
                <c:pt idx="1">
                  <c:v>3037</c:v>
                </c:pt>
                <c:pt idx="2">
                  <c:v>2820</c:v>
                </c:pt>
                <c:pt idx="3">
                  <c:v>3238</c:v>
                </c:pt>
                <c:pt idx="4">
                  <c:v>3434</c:v>
                </c:pt>
                <c:pt idx="5">
                  <c:v>3737</c:v>
                </c:pt>
                <c:pt idx="6">
                  <c:v>4306</c:v>
                </c:pt>
                <c:pt idx="7">
                  <c:v>4639</c:v>
                </c:pt>
                <c:pt idx="8">
                  <c:v>5156</c:v>
                </c:pt>
                <c:pt idx="9">
                  <c:v>5647</c:v>
                </c:pt>
                <c:pt idx="10">
                  <c:v>5804</c:v>
                </c:pt>
                <c:pt idx="11">
                  <c:v>5475</c:v>
                </c:pt>
                <c:pt idx="12">
                  <c:v>5767</c:v>
                </c:pt>
                <c:pt idx="13">
                  <c:v>5725</c:v>
                </c:pt>
                <c:pt idx="14">
                  <c:v>5656</c:v>
                </c:pt>
                <c:pt idx="15">
                  <c:v>5891</c:v>
                </c:pt>
                <c:pt idx="16">
                  <c:v>5635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SC_Data2!$M$4:$M$20</c:f>
              <c:numCache>
                <c:ptCount val="17"/>
                <c:pt idx="1">
                  <c:v>20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  <c:pt idx="8">
                  <c:v>22</c:v>
                </c:pt>
                <c:pt idx="9">
                  <c:v>24</c:v>
                </c:pt>
                <c:pt idx="10">
                  <c:v>22</c:v>
                </c:pt>
                <c:pt idx="11">
                  <c:v>38</c:v>
                </c:pt>
                <c:pt idx="12">
                  <c:v>47</c:v>
                </c:pt>
                <c:pt idx="13">
                  <c:v>134</c:v>
                </c:pt>
                <c:pt idx="14">
                  <c:v>38</c:v>
                </c:pt>
                <c:pt idx="15">
                  <c:v>52</c:v>
                </c:pt>
                <c:pt idx="16">
                  <c:v>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SC_Data2!$N$4:$N$20</c:f>
              <c:numCache>
                <c:ptCount val="17"/>
                <c:pt idx="1">
                  <c:v>5358</c:v>
                </c:pt>
                <c:pt idx="2">
                  <c:v>4853</c:v>
                </c:pt>
                <c:pt idx="3">
                  <c:v>5483</c:v>
                </c:pt>
                <c:pt idx="4">
                  <c:v>5649</c:v>
                </c:pt>
                <c:pt idx="5">
                  <c:v>5933</c:v>
                </c:pt>
                <c:pt idx="6">
                  <c:v>6541</c:v>
                </c:pt>
                <c:pt idx="7">
                  <c:v>6917</c:v>
                </c:pt>
                <c:pt idx="8">
                  <c:v>7538</c:v>
                </c:pt>
                <c:pt idx="9">
                  <c:v>7980</c:v>
                </c:pt>
                <c:pt idx="10">
                  <c:v>8070</c:v>
                </c:pt>
                <c:pt idx="11">
                  <c:v>7664</c:v>
                </c:pt>
                <c:pt idx="12">
                  <c:v>8009</c:v>
                </c:pt>
                <c:pt idx="13">
                  <c:v>8026</c:v>
                </c:pt>
                <c:pt idx="14">
                  <c:v>8000</c:v>
                </c:pt>
                <c:pt idx="15">
                  <c:v>8454</c:v>
                </c:pt>
                <c:pt idx="16">
                  <c:v>8075</c:v>
                </c:pt>
              </c:numCache>
            </c:numRef>
          </c:yVal>
          <c:smooth val="0"/>
        </c:ser>
        <c:axId val="64917550"/>
        <c:axId val="47387039"/>
      </c:scatterChart>
      <c:val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crossBetween val="midCat"/>
        <c:dispUnits/>
        <c:majorUnit val="1"/>
      </c:valAx>
      <c:valAx>
        <c:axId val="47387039"/>
        <c:scaling>
          <c:orientation val="minMax"/>
          <c:max val="1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917550"/>
        <c:crosses val="autoZero"/>
        <c:crossBetween val="midCat"/>
        <c:dispUnits/>
        <c:majorUnit val="1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SC_Data2!$K$4:$K$20</c:f>
              <c:numCache>
                <c:ptCount val="17"/>
                <c:pt idx="1">
                  <c:v>2301</c:v>
                </c:pt>
                <c:pt idx="2">
                  <c:v>2015</c:v>
                </c:pt>
                <c:pt idx="3">
                  <c:v>2227</c:v>
                </c:pt>
                <c:pt idx="4">
                  <c:v>2196</c:v>
                </c:pt>
                <c:pt idx="5">
                  <c:v>2184</c:v>
                </c:pt>
                <c:pt idx="6">
                  <c:v>2220</c:v>
                </c:pt>
                <c:pt idx="7">
                  <c:v>2267</c:v>
                </c:pt>
                <c:pt idx="8">
                  <c:v>2360</c:v>
                </c:pt>
                <c:pt idx="9">
                  <c:v>2309</c:v>
                </c:pt>
                <c:pt idx="10">
                  <c:v>2244</c:v>
                </c:pt>
                <c:pt idx="11">
                  <c:v>2151</c:v>
                </c:pt>
                <c:pt idx="12">
                  <c:v>2195</c:v>
                </c:pt>
                <c:pt idx="13">
                  <c:v>2167</c:v>
                </c:pt>
                <c:pt idx="14">
                  <c:v>2306</c:v>
                </c:pt>
                <c:pt idx="15">
                  <c:v>2511</c:v>
                </c:pt>
                <c:pt idx="16">
                  <c:v>2385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SC_Data2!$L$4:$L$20</c:f>
              <c:numCache>
                <c:ptCount val="17"/>
                <c:pt idx="1">
                  <c:v>3037</c:v>
                </c:pt>
                <c:pt idx="2">
                  <c:v>2820</c:v>
                </c:pt>
                <c:pt idx="3">
                  <c:v>3238</c:v>
                </c:pt>
                <c:pt idx="4">
                  <c:v>3434</c:v>
                </c:pt>
                <c:pt idx="5">
                  <c:v>3737</c:v>
                </c:pt>
                <c:pt idx="6">
                  <c:v>4306</c:v>
                </c:pt>
                <c:pt idx="7">
                  <c:v>4639</c:v>
                </c:pt>
                <c:pt idx="8">
                  <c:v>5156</c:v>
                </c:pt>
                <c:pt idx="9">
                  <c:v>5647</c:v>
                </c:pt>
                <c:pt idx="10">
                  <c:v>5804</c:v>
                </c:pt>
                <c:pt idx="11">
                  <c:v>5475</c:v>
                </c:pt>
                <c:pt idx="12">
                  <c:v>5767</c:v>
                </c:pt>
                <c:pt idx="13">
                  <c:v>5725</c:v>
                </c:pt>
                <c:pt idx="14">
                  <c:v>5656</c:v>
                </c:pt>
                <c:pt idx="15">
                  <c:v>5891</c:v>
                </c:pt>
                <c:pt idx="16">
                  <c:v>5635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SC_Data2!$D$4:$D$20</c:f>
              <c:numCache>
                <c:ptCount val="17"/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10</c:v>
                </c:pt>
                <c:pt idx="12">
                  <c:v>14</c:v>
                </c:pt>
                <c:pt idx="13">
                  <c:v>8</c:v>
                </c:pt>
                <c:pt idx="14">
                  <c:v>8</c:v>
                </c:pt>
                <c:pt idx="15">
                  <c:v>11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SC_Data2!$E$4:$E$20</c:f>
              <c:numCache>
                <c:ptCount val="17"/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SC_Data2!$F$4:$F$20</c:f>
              <c:numCache>
                <c:ptCount val="17"/>
                <c:pt idx="1">
                  <c:v>17</c:v>
                </c:pt>
                <c:pt idx="2">
                  <c:v>11</c:v>
                </c:pt>
                <c:pt idx="3">
                  <c:v>9</c:v>
                </c:pt>
                <c:pt idx="4">
                  <c:v>16</c:v>
                </c:pt>
                <c:pt idx="5">
                  <c:v>7</c:v>
                </c:pt>
                <c:pt idx="6">
                  <c:v>11</c:v>
                </c:pt>
                <c:pt idx="7">
                  <c:v>7</c:v>
                </c:pt>
                <c:pt idx="8">
                  <c:v>14</c:v>
                </c:pt>
                <c:pt idx="9">
                  <c:v>20</c:v>
                </c:pt>
                <c:pt idx="10">
                  <c:v>12</c:v>
                </c:pt>
                <c:pt idx="11">
                  <c:v>27</c:v>
                </c:pt>
                <c:pt idx="12">
                  <c:v>30</c:v>
                </c:pt>
                <c:pt idx="13">
                  <c:v>122</c:v>
                </c:pt>
                <c:pt idx="14">
                  <c:v>30</c:v>
                </c:pt>
                <c:pt idx="15">
                  <c:v>38</c:v>
                </c:pt>
                <c:pt idx="16">
                  <c:v>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SC_Data2!$G$3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SC_Data2!$N$3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SC_Data2!$N$4:$N$20</c:f>
              <c:numCache>
                <c:ptCount val="17"/>
                <c:pt idx="1">
                  <c:v>5358</c:v>
                </c:pt>
                <c:pt idx="2">
                  <c:v>4853</c:v>
                </c:pt>
                <c:pt idx="3">
                  <c:v>5483</c:v>
                </c:pt>
                <c:pt idx="4">
                  <c:v>5649</c:v>
                </c:pt>
                <c:pt idx="5">
                  <c:v>5933</c:v>
                </c:pt>
                <c:pt idx="6">
                  <c:v>6541</c:v>
                </c:pt>
                <c:pt idx="7">
                  <c:v>6917</c:v>
                </c:pt>
                <c:pt idx="8">
                  <c:v>7538</c:v>
                </c:pt>
                <c:pt idx="9">
                  <c:v>7980</c:v>
                </c:pt>
                <c:pt idx="10">
                  <c:v>8070</c:v>
                </c:pt>
                <c:pt idx="11">
                  <c:v>7664</c:v>
                </c:pt>
                <c:pt idx="12">
                  <c:v>8009</c:v>
                </c:pt>
                <c:pt idx="13">
                  <c:v>8026</c:v>
                </c:pt>
                <c:pt idx="14">
                  <c:v>8000</c:v>
                </c:pt>
                <c:pt idx="15">
                  <c:v>8454</c:v>
                </c:pt>
                <c:pt idx="16">
                  <c:v>8075</c:v>
                </c:pt>
              </c:numCache>
            </c:numRef>
          </c:yVal>
          <c:smooth val="0"/>
        </c:ser>
        <c:axId val="23830168"/>
        <c:axId val="13144921"/>
      </c:scatterChart>
      <c:val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crossBetween val="midCat"/>
        <c:dispUnits/>
        <c:majorUnit val="1"/>
      </c:valAx>
      <c:valAx>
        <c:axId val="13144921"/>
        <c:scaling>
          <c:orientation val="minMax"/>
          <c:max val="1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 val="autoZero"/>
        <c:crossBetween val="midCat"/>
        <c:dispUnits/>
        <c:majorUnit val="1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SC_Data2!$AK$4:$AK$20</c:f>
              <c:numCache>
                <c:ptCount val="17"/>
                <c:pt idx="1">
                  <c:v>102.58728613158992</c:v>
                </c:pt>
                <c:pt idx="2">
                  <c:v>88.87975341271787</c:v>
                </c:pt>
                <c:pt idx="3">
                  <c:v>96.99963195020656</c:v>
                </c:pt>
                <c:pt idx="4">
                  <c:v>94.56500956846317</c:v>
                </c:pt>
                <c:pt idx="5">
                  <c:v>93.22504885351118</c:v>
                </c:pt>
                <c:pt idx="6">
                  <c:v>93.61724379026701</c:v>
                </c:pt>
                <c:pt idx="7">
                  <c:v>94.5326596369729</c:v>
                </c:pt>
                <c:pt idx="8">
                  <c:v>96.8563546387217</c:v>
                </c:pt>
                <c:pt idx="9">
                  <c:v>93.86514639548082</c:v>
                </c:pt>
                <c:pt idx="10">
                  <c:v>90.5872061315105</c:v>
                </c:pt>
                <c:pt idx="11">
                  <c:v>86.17060016160492</c:v>
                </c:pt>
                <c:pt idx="12">
                  <c:v>87.31192633180521</c:v>
                </c:pt>
                <c:pt idx="13">
                  <c:v>85.33857992979947</c:v>
                </c:pt>
                <c:pt idx="14">
                  <c:v>89.67298525489916</c:v>
                </c:pt>
                <c:pt idx="15">
                  <c:v>96.3361198297026</c:v>
                </c:pt>
                <c:pt idx="16">
                  <c:v>90.42057509760494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SC_Data2!$AL$4:$AL$20</c:f>
              <c:numCache>
                <c:ptCount val="17"/>
                <c:pt idx="1">
                  <c:v>311.518810627951</c:v>
                </c:pt>
                <c:pt idx="2">
                  <c:v>287.3738917762152</c:v>
                </c:pt>
                <c:pt idx="3">
                  <c:v>326.7327531926573</c:v>
                </c:pt>
                <c:pt idx="4">
                  <c:v>342.90621505032755</c:v>
                </c:pt>
                <c:pt idx="5">
                  <c:v>369.4239181474433</c:v>
                </c:pt>
                <c:pt idx="6">
                  <c:v>419.54580707518306</c:v>
                </c:pt>
                <c:pt idx="7">
                  <c:v>445.8094964438068</c:v>
                </c:pt>
                <c:pt idx="8">
                  <c:v>486.5881544662583</c:v>
                </c:pt>
                <c:pt idx="9">
                  <c:v>525.3942084755287</c:v>
                </c:pt>
                <c:pt idx="10">
                  <c:v>533.0276965011562</c:v>
                </c:pt>
                <c:pt idx="11">
                  <c:v>497.7019351742093</c:v>
                </c:pt>
                <c:pt idx="12">
                  <c:v>519.2085558223473</c:v>
                </c:pt>
                <c:pt idx="13">
                  <c:v>510.92714758967327</c:v>
                </c:pt>
                <c:pt idx="14">
                  <c:v>499.6616506149478</c:v>
                </c:pt>
                <c:pt idx="15">
                  <c:v>515.9487817267775</c:v>
                </c:pt>
                <c:pt idx="16">
                  <c:v>489.5559939984866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SC_Data2!$AR$4:$AR$20</c:f>
              <c:numCache>
                <c:ptCount val="17"/>
                <c:pt idx="1">
                  <c:v>37.04046670988055</c:v>
                </c:pt>
                <c:pt idx="2">
                  <c:v>32.84012333290763</c:v>
                </c:pt>
                <c:pt idx="3">
                  <c:v>32.21822477581485</c:v>
                </c:pt>
                <c:pt idx="4">
                  <c:v>33.41775714084705</c:v>
                </c:pt>
                <c:pt idx="5">
                  <c:v>20.756936276205632</c:v>
                </c:pt>
                <c:pt idx="6">
                  <c:v>25.39231120816617</c:v>
                </c:pt>
                <c:pt idx="7">
                  <c:v>18.22036705757636</c:v>
                </c:pt>
                <c:pt idx="8">
                  <c:v>34.78315862701387</c:v>
                </c:pt>
                <c:pt idx="9">
                  <c:v>36.44536232764381</c:v>
                </c:pt>
                <c:pt idx="10">
                  <c:v>32.13461482282142</c:v>
                </c:pt>
                <c:pt idx="11">
                  <c:v>54.139537534371485</c:v>
                </c:pt>
                <c:pt idx="12">
                  <c:v>62.46760323768258</c:v>
                </c:pt>
                <c:pt idx="13">
                  <c:v>169.26672140466115</c:v>
                </c:pt>
                <c:pt idx="14">
                  <c:v>43.913375089560176</c:v>
                </c:pt>
                <c:pt idx="15">
                  <c:v>56.955716930086865</c:v>
                </c:pt>
                <c:pt idx="16">
                  <c:v>56.689926715385646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SC_Data2!$AQ$4:$AQ$20</c:f>
              <c:numCache>
                <c:ptCount val="17"/>
                <c:pt idx="1">
                  <c:v>163.7598628793862</c:v>
                </c:pt>
                <c:pt idx="2">
                  <c:v>146.91729491747293</c:v>
                </c:pt>
                <c:pt idx="3">
                  <c:v>164.02525085422963</c:v>
                </c:pt>
                <c:pt idx="4">
                  <c:v>167.10506231607795</c:v>
                </c:pt>
                <c:pt idx="5">
                  <c:v>173.88093273800192</c:v>
                </c:pt>
                <c:pt idx="6">
                  <c:v>189.2223946049198</c:v>
                </c:pt>
                <c:pt idx="7">
                  <c:v>197.68143709289112</c:v>
                </c:pt>
                <c:pt idx="8">
                  <c:v>211.77310105156104</c:v>
                </c:pt>
                <c:pt idx="9">
                  <c:v>221.63120567375887</c:v>
                </c:pt>
                <c:pt idx="10">
                  <c:v>222.03836723935322</c:v>
                </c:pt>
                <c:pt idx="11">
                  <c:v>209.03019155282377</c:v>
                </c:pt>
                <c:pt idx="12">
                  <c:v>216.46279415655866</c:v>
                </c:pt>
                <c:pt idx="13">
                  <c:v>214.6578178933579</c:v>
                </c:pt>
                <c:pt idx="14">
                  <c:v>211.07811842854454</c:v>
                </c:pt>
                <c:pt idx="15">
                  <c:v>220.18044691369727</c:v>
                </c:pt>
                <c:pt idx="16">
                  <c:v>207.81133870134255</c:v>
                </c:pt>
              </c:numCache>
            </c:numRef>
          </c:yVal>
          <c:smooth val="0"/>
        </c:ser>
        <c:axId val="51195426"/>
        <c:axId val="58105651"/>
      </c:scatterChart>
      <c:val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crossBetween val="midCat"/>
        <c:dispUnits/>
        <c:majorUnit val="1"/>
      </c:valAx>
      <c:valAx>
        <c:axId val="5810565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SC_Data2!$AK$4:$AK$20</c:f>
              <c:numCache>
                <c:ptCount val="17"/>
                <c:pt idx="1">
                  <c:v>102.58728613158992</c:v>
                </c:pt>
                <c:pt idx="2">
                  <c:v>88.87975341271787</c:v>
                </c:pt>
                <c:pt idx="3">
                  <c:v>96.99963195020656</c:v>
                </c:pt>
                <c:pt idx="4">
                  <c:v>94.56500956846317</c:v>
                </c:pt>
                <c:pt idx="5">
                  <c:v>93.22504885351118</c:v>
                </c:pt>
                <c:pt idx="6">
                  <c:v>93.61724379026701</c:v>
                </c:pt>
                <c:pt idx="7">
                  <c:v>94.5326596369729</c:v>
                </c:pt>
                <c:pt idx="8">
                  <c:v>96.8563546387217</c:v>
                </c:pt>
                <c:pt idx="9">
                  <c:v>93.86514639548082</c:v>
                </c:pt>
                <c:pt idx="10">
                  <c:v>90.5872061315105</c:v>
                </c:pt>
                <c:pt idx="11">
                  <c:v>86.17060016160492</c:v>
                </c:pt>
                <c:pt idx="12">
                  <c:v>87.31192633180521</c:v>
                </c:pt>
                <c:pt idx="13">
                  <c:v>85.33857992979947</c:v>
                </c:pt>
                <c:pt idx="14">
                  <c:v>89.67298525489916</c:v>
                </c:pt>
                <c:pt idx="15">
                  <c:v>96.3361198297026</c:v>
                </c:pt>
                <c:pt idx="16">
                  <c:v>90.42057509760494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SC_Data2!$AL$4:$AL$20</c:f>
              <c:numCache>
                <c:ptCount val="17"/>
                <c:pt idx="1">
                  <c:v>311.518810627951</c:v>
                </c:pt>
                <c:pt idx="2">
                  <c:v>287.3738917762152</c:v>
                </c:pt>
                <c:pt idx="3">
                  <c:v>326.7327531926573</c:v>
                </c:pt>
                <c:pt idx="4">
                  <c:v>342.90621505032755</c:v>
                </c:pt>
                <c:pt idx="5">
                  <c:v>369.4239181474433</c:v>
                </c:pt>
                <c:pt idx="6">
                  <c:v>419.54580707518306</c:v>
                </c:pt>
                <c:pt idx="7">
                  <c:v>445.8094964438068</c:v>
                </c:pt>
                <c:pt idx="8">
                  <c:v>486.5881544662583</c:v>
                </c:pt>
                <c:pt idx="9">
                  <c:v>525.3942084755287</c:v>
                </c:pt>
                <c:pt idx="10">
                  <c:v>533.0276965011562</c:v>
                </c:pt>
                <c:pt idx="11">
                  <c:v>497.7019351742093</c:v>
                </c:pt>
                <c:pt idx="12">
                  <c:v>519.2085558223473</c:v>
                </c:pt>
                <c:pt idx="13">
                  <c:v>510.92714758967327</c:v>
                </c:pt>
                <c:pt idx="14">
                  <c:v>499.6616506149478</c:v>
                </c:pt>
                <c:pt idx="15">
                  <c:v>515.9487817267775</c:v>
                </c:pt>
                <c:pt idx="16">
                  <c:v>489.5559939984866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SC_Data2!$AM$4:$AM$20</c:f>
              <c:numCache>
                <c:ptCount val="17"/>
                <c:pt idx="1">
                  <c:v>30.97893432465923</c:v>
                </c:pt>
                <c:pt idx="2">
                  <c:v>59.8175564528189</c:v>
                </c:pt>
                <c:pt idx="3">
                  <c:v>72.12925562608194</c:v>
                </c:pt>
                <c:pt idx="4">
                  <c:v>41.655095806720354</c:v>
                </c:pt>
                <c:pt idx="5">
                  <c:v>53.49739200213989</c:v>
                </c:pt>
                <c:pt idx="6">
                  <c:v>38.515855693927335</c:v>
                </c:pt>
                <c:pt idx="7">
                  <c:v>37.32271709380443</c:v>
                </c:pt>
                <c:pt idx="8">
                  <c:v>86.63366336633663</c:v>
                </c:pt>
                <c:pt idx="9">
                  <c:v>37.443834248627056</c:v>
                </c:pt>
                <c:pt idx="10">
                  <c:v>74.92507492507492</c:v>
                </c:pt>
                <c:pt idx="11">
                  <c:v>124.93753123438282</c:v>
                </c:pt>
                <c:pt idx="12">
                  <c:v>169.22519037833916</c:v>
                </c:pt>
                <c:pt idx="13">
                  <c:v>95.26077637532745</c:v>
                </c:pt>
                <c:pt idx="14">
                  <c:v>92.10223347916187</c:v>
                </c:pt>
                <c:pt idx="15">
                  <c:v>126.40772236267524</c:v>
                </c:pt>
                <c:pt idx="16">
                  <c:v>44.70272686633885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SC_Data2!$AN$4:$AN$20</c:f>
              <c:numCache>
                <c:ptCount val="17"/>
                <c:pt idx="1">
                  <c:v>6.261348694508798</c:v>
                </c:pt>
                <c:pt idx="2">
                  <c:v>17.813669022029572</c:v>
                </c:pt>
                <c:pt idx="3">
                  <c:v>22.517451024544023</c:v>
                </c:pt>
                <c:pt idx="4">
                  <c:v>0</c:v>
                </c:pt>
                <c:pt idx="5">
                  <c:v>5.125576627370579</c:v>
                </c:pt>
                <c:pt idx="6">
                  <c:v>4.856962455680218</c:v>
                </c:pt>
                <c:pt idx="7">
                  <c:v>4.6317739694302915</c:v>
                </c:pt>
                <c:pt idx="8">
                  <c:v>4.431052818149593</c:v>
                </c:pt>
                <c:pt idx="9">
                  <c:v>4.319281271596406</c:v>
                </c:pt>
                <c:pt idx="10">
                  <c:v>16.24167614097775</c:v>
                </c:pt>
                <c:pt idx="11">
                  <c:v>3.9502271380604386</c:v>
                </c:pt>
                <c:pt idx="12">
                  <c:v>11.014024524561274</c:v>
                </c:pt>
                <c:pt idx="13">
                  <c:v>13.806433798149937</c:v>
                </c:pt>
                <c:pt idx="14">
                  <c:v>0</c:v>
                </c:pt>
                <c:pt idx="15">
                  <c:v>9.248697475105589</c:v>
                </c:pt>
                <c:pt idx="16">
                  <c:v>11.844131232974062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SC_Data2!$AO$4:$AO$20</c:f>
              <c:numCache>
                <c:ptCount val="17"/>
                <c:pt idx="1">
                  <c:v>53.85200202736949</c:v>
                </c:pt>
                <c:pt idx="2">
                  <c:v>35.162868011379985</c:v>
                </c:pt>
                <c:pt idx="3">
                  <c:v>28.8711384852276</c:v>
                </c:pt>
                <c:pt idx="4">
                  <c:v>51.59792318359186</c:v>
                </c:pt>
                <c:pt idx="5">
                  <c:v>22.7088402270884</c:v>
                </c:pt>
                <c:pt idx="6">
                  <c:v>35.83645544877016</c:v>
                </c:pt>
                <c:pt idx="7">
                  <c:v>22.768670309653917</c:v>
                </c:pt>
                <c:pt idx="8">
                  <c:v>42.94346799177939</c:v>
                </c:pt>
                <c:pt idx="9">
                  <c:v>57.656826568265686</c:v>
                </c:pt>
                <c:pt idx="10">
                  <c:v>33.49522693016245</c:v>
                </c:pt>
                <c:pt idx="11">
                  <c:v>73.23026851098454</c:v>
                </c:pt>
                <c:pt idx="12">
                  <c:v>75.51349174385824</c:v>
                </c:pt>
                <c:pt idx="13">
                  <c:v>291.9009450891255</c:v>
                </c:pt>
                <c:pt idx="14">
                  <c:v>64.53000645300065</c:v>
                </c:pt>
                <c:pt idx="15">
                  <c:v>75.75757575757575</c:v>
                </c:pt>
                <c:pt idx="16">
                  <c:v>86.55776349472366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SC_Data2!$AQ$3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SC_Data2!$AQ$4:$AQ$20</c:f>
              <c:numCache>
                <c:ptCount val="17"/>
                <c:pt idx="1">
                  <c:v>163.7598628793862</c:v>
                </c:pt>
                <c:pt idx="2">
                  <c:v>146.91729491747293</c:v>
                </c:pt>
                <c:pt idx="3">
                  <c:v>164.02525085422963</c:v>
                </c:pt>
                <c:pt idx="4">
                  <c:v>167.10506231607795</c:v>
                </c:pt>
                <c:pt idx="5">
                  <c:v>173.88093273800192</c:v>
                </c:pt>
                <c:pt idx="6">
                  <c:v>189.2223946049198</c:v>
                </c:pt>
                <c:pt idx="7">
                  <c:v>197.68143709289112</c:v>
                </c:pt>
                <c:pt idx="8">
                  <c:v>211.77310105156104</c:v>
                </c:pt>
                <c:pt idx="9">
                  <c:v>221.63120567375887</c:v>
                </c:pt>
                <c:pt idx="10">
                  <c:v>222.03836723935322</c:v>
                </c:pt>
                <c:pt idx="11">
                  <c:v>209.03019155282377</c:v>
                </c:pt>
                <c:pt idx="12">
                  <c:v>216.46279415655866</c:v>
                </c:pt>
                <c:pt idx="13">
                  <c:v>214.6578178933579</c:v>
                </c:pt>
                <c:pt idx="14">
                  <c:v>211.07811842854454</c:v>
                </c:pt>
                <c:pt idx="15">
                  <c:v>220.18044691369727</c:v>
                </c:pt>
                <c:pt idx="16">
                  <c:v>207.81133870134255</c:v>
                </c:pt>
              </c:numCache>
            </c:numRef>
          </c:yVal>
          <c:smooth val="0"/>
        </c:ser>
        <c:axId val="53188812"/>
        <c:axId val="8937261"/>
      </c:scatterChart>
      <c:val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crossBetween val="midCat"/>
        <c:dispUnits/>
        <c:majorUnit val="1"/>
      </c:valAx>
      <c:valAx>
        <c:axId val="893726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18881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SC_Data2!$K$25:$K$41</c:f>
              <c:numCache>
                <c:ptCount val="17"/>
                <c:pt idx="1">
                  <c:v>1907</c:v>
                </c:pt>
                <c:pt idx="2">
                  <c:v>1560</c:v>
                </c:pt>
                <c:pt idx="3">
                  <c:v>1714</c:v>
                </c:pt>
                <c:pt idx="4">
                  <c:v>1721</c:v>
                </c:pt>
                <c:pt idx="5">
                  <c:v>1691</c:v>
                </c:pt>
                <c:pt idx="6">
                  <c:v>1695</c:v>
                </c:pt>
                <c:pt idx="7">
                  <c:v>1724</c:v>
                </c:pt>
                <c:pt idx="8">
                  <c:v>1854</c:v>
                </c:pt>
                <c:pt idx="9">
                  <c:v>1817</c:v>
                </c:pt>
                <c:pt idx="10">
                  <c:v>1723</c:v>
                </c:pt>
                <c:pt idx="11">
                  <c:v>1602</c:v>
                </c:pt>
                <c:pt idx="12">
                  <c:v>1655</c:v>
                </c:pt>
                <c:pt idx="13">
                  <c:v>1657</c:v>
                </c:pt>
                <c:pt idx="14">
                  <c:v>1800</c:v>
                </c:pt>
                <c:pt idx="15">
                  <c:v>2000</c:v>
                </c:pt>
                <c:pt idx="16">
                  <c:v>1855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SC_Data2!$L$25:$L$41</c:f>
              <c:numCache>
                <c:ptCount val="17"/>
                <c:pt idx="1">
                  <c:v>2421</c:v>
                </c:pt>
                <c:pt idx="2">
                  <c:v>2091</c:v>
                </c:pt>
                <c:pt idx="3">
                  <c:v>2361</c:v>
                </c:pt>
                <c:pt idx="4">
                  <c:v>2451</c:v>
                </c:pt>
                <c:pt idx="5">
                  <c:v>2690</c:v>
                </c:pt>
                <c:pt idx="6">
                  <c:v>3157</c:v>
                </c:pt>
                <c:pt idx="7">
                  <c:v>3452</c:v>
                </c:pt>
                <c:pt idx="8">
                  <c:v>3940</c:v>
                </c:pt>
                <c:pt idx="9">
                  <c:v>4305</c:v>
                </c:pt>
                <c:pt idx="10">
                  <c:v>4341</c:v>
                </c:pt>
                <c:pt idx="11">
                  <c:v>3860</c:v>
                </c:pt>
                <c:pt idx="12">
                  <c:v>4025</c:v>
                </c:pt>
                <c:pt idx="13">
                  <c:v>4168</c:v>
                </c:pt>
                <c:pt idx="14">
                  <c:v>4100</c:v>
                </c:pt>
                <c:pt idx="15">
                  <c:v>4380</c:v>
                </c:pt>
                <c:pt idx="16">
                  <c:v>4159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SC_Data2!$M$25:$M$41</c:f>
              <c:numCache>
                <c:ptCount val="17"/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18</c:v>
                </c:pt>
                <c:pt idx="5">
                  <c:v>10</c:v>
                </c:pt>
                <c:pt idx="6">
                  <c:v>12</c:v>
                </c:pt>
                <c:pt idx="7">
                  <c:v>8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33</c:v>
                </c:pt>
                <c:pt idx="12">
                  <c:v>39</c:v>
                </c:pt>
                <c:pt idx="13">
                  <c:v>122</c:v>
                </c:pt>
                <c:pt idx="14">
                  <c:v>28</c:v>
                </c:pt>
                <c:pt idx="15">
                  <c:v>44</c:v>
                </c:pt>
                <c:pt idx="16">
                  <c:v>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SC_Data2!$N$25:$N$41</c:f>
              <c:numCache>
                <c:ptCount val="17"/>
                <c:pt idx="1">
                  <c:v>4347</c:v>
                </c:pt>
                <c:pt idx="2">
                  <c:v>3666</c:v>
                </c:pt>
                <c:pt idx="3">
                  <c:v>4087</c:v>
                </c:pt>
                <c:pt idx="4">
                  <c:v>4190</c:v>
                </c:pt>
                <c:pt idx="5">
                  <c:v>4391</c:v>
                </c:pt>
                <c:pt idx="6">
                  <c:v>4864</c:v>
                </c:pt>
                <c:pt idx="7">
                  <c:v>5184</c:v>
                </c:pt>
                <c:pt idx="8">
                  <c:v>5813</c:v>
                </c:pt>
                <c:pt idx="9">
                  <c:v>6141</c:v>
                </c:pt>
                <c:pt idx="10">
                  <c:v>6084</c:v>
                </c:pt>
                <c:pt idx="11">
                  <c:v>5495</c:v>
                </c:pt>
                <c:pt idx="12">
                  <c:v>5719</c:v>
                </c:pt>
                <c:pt idx="13">
                  <c:v>5947</c:v>
                </c:pt>
                <c:pt idx="14">
                  <c:v>5928</c:v>
                </c:pt>
                <c:pt idx="15">
                  <c:v>6424</c:v>
                </c:pt>
                <c:pt idx="16">
                  <c:v>6063</c:v>
                </c:pt>
              </c:numCache>
            </c:numRef>
          </c:yVal>
          <c:smooth val="0"/>
        </c:ser>
        <c:axId val="13326486"/>
        <c:axId val="52829511"/>
      </c:scatterChart>
      <c:val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crossBetween val="midCat"/>
        <c:dispUnits/>
        <c:majorUnit val="1"/>
      </c:valAx>
      <c:valAx>
        <c:axId val="52829511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crossBetween val="midCat"/>
        <c:dispUnits/>
        <c:majorUnit val="1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SOUTH CAROLINA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SC_Data2!$B$25:$B$41</c:f>
              <c:numCache>
                <c:ptCount val="17"/>
                <c:pt idx="1">
                  <c:v>1907</c:v>
                </c:pt>
                <c:pt idx="2">
                  <c:v>1560</c:v>
                </c:pt>
                <c:pt idx="3">
                  <c:v>1714</c:v>
                </c:pt>
                <c:pt idx="4">
                  <c:v>1721</c:v>
                </c:pt>
                <c:pt idx="5">
                  <c:v>1691</c:v>
                </c:pt>
                <c:pt idx="6">
                  <c:v>1695</c:v>
                </c:pt>
                <c:pt idx="7">
                  <c:v>1724</c:v>
                </c:pt>
                <c:pt idx="8">
                  <c:v>1854</c:v>
                </c:pt>
                <c:pt idx="9">
                  <c:v>1817</c:v>
                </c:pt>
                <c:pt idx="10">
                  <c:v>1723</c:v>
                </c:pt>
                <c:pt idx="11">
                  <c:v>1602</c:v>
                </c:pt>
                <c:pt idx="12">
                  <c:v>1655</c:v>
                </c:pt>
                <c:pt idx="13">
                  <c:v>1657</c:v>
                </c:pt>
                <c:pt idx="14">
                  <c:v>1800</c:v>
                </c:pt>
                <c:pt idx="15">
                  <c:v>2000</c:v>
                </c:pt>
                <c:pt idx="16">
                  <c:v>1855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SC_Data2!$C$25:$C$41</c:f>
              <c:numCache>
                <c:ptCount val="17"/>
                <c:pt idx="1">
                  <c:v>2421</c:v>
                </c:pt>
                <c:pt idx="2">
                  <c:v>2091</c:v>
                </c:pt>
                <c:pt idx="3">
                  <c:v>2361</c:v>
                </c:pt>
                <c:pt idx="4">
                  <c:v>2451</c:v>
                </c:pt>
                <c:pt idx="5">
                  <c:v>2690</c:v>
                </c:pt>
                <c:pt idx="6">
                  <c:v>3157</c:v>
                </c:pt>
                <c:pt idx="7">
                  <c:v>3452</c:v>
                </c:pt>
                <c:pt idx="8">
                  <c:v>3940</c:v>
                </c:pt>
                <c:pt idx="9">
                  <c:v>4305</c:v>
                </c:pt>
                <c:pt idx="10">
                  <c:v>4341</c:v>
                </c:pt>
                <c:pt idx="11">
                  <c:v>3860</c:v>
                </c:pt>
                <c:pt idx="12">
                  <c:v>4025</c:v>
                </c:pt>
                <c:pt idx="13">
                  <c:v>4168</c:v>
                </c:pt>
                <c:pt idx="14">
                  <c:v>4100</c:v>
                </c:pt>
                <c:pt idx="15">
                  <c:v>4380</c:v>
                </c:pt>
                <c:pt idx="16">
                  <c:v>4159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SC_Data2!$D$25:$D$41</c:f>
              <c:numCache>
                <c:ptCount val="17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SC_Data2!$E$25:$E$41</c:f>
              <c:numCache>
                <c:ptCount val="17"/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SC_Data2!$F$25:$F$41</c:f>
              <c:numCache>
                <c:ptCount val="17"/>
                <c:pt idx="1">
                  <c:v>16</c:v>
                </c:pt>
                <c:pt idx="2">
                  <c:v>11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17</c:v>
                </c:pt>
                <c:pt idx="10">
                  <c:v>11</c:v>
                </c:pt>
                <c:pt idx="11">
                  <c:v>24</c:v>
                </c:pt>
                <c:pt idx="12">
                  <c:v>27</c:v>
                </c:pt>
                <c:pt idx="13">
                  <c:v>114</c:v>
                </c:pt>
                <c:pt idx="14">
                  <c:v>23</c:v>
                </c:pt>
                <c:pt idx="15">
                  <c:v>36</c:v>
                </c:pt>
                <c:pt idx="16">
                  <c:v>42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SC_Data2!$G$24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SC_Data2!$N$3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SC_Data2!$H$25:$H$41</c:f>
              <c:numCache>
                <c:ptCount val="17"/>
                <c:pt idx="1">
                  <c:v>4347</c:v>
                </c:pt>
                <c:pt idx="2">
                  <c:v>3666</c:v>
                </c:pt>
                <c:pt idx="3">
                  <c:v>4087</c:v>
                </c:pt>
                <c:pt idx="4">
                  <c:v>4190</c:v>
                </c:pt>
                <c:pt idx="5">
                  <c:v>4391</c:v>
                </c:pt>
                <c:pt idx="6">
                  <c:v>4864</c:v>
                </c:pt>
                <c:pt idx="7">
                  <c:v>5184</c:v>
                </c:pt>
                <c:pt idx="8">
                  <c:v>5813</c:v>
                </c:pt>
                <c:pt idx="9">
                  <c:v>6141</c:v>
                </c:pt>
                <c:pt idx="10">
                  <c:v>6084</c:v>
                </c:pt>
                <c:pt idx="11">
                  <c:v>5495</c:v>
                </c:pt>
                <c:pt idx="12">
                  <c:v>5719</c:v>
                </c:pt>
                <c:pt idx="13">
                  <c:v>5947</c:v>
                </c:pt>
                <c:pt idx="14">
                  <c:v>5928</c:v>
                </c:pt>
                <c:pt idx="15">
                  <c:v>6424</c:v>
                </c:pt>
                <c:pt idx="16">
                  <c:v>6063</c:v>
                </c:pt>
              </c:numCache>
            </c:numRef>
          </c:yVal>
          <c:smooth val="0"/>
        </c:ser>
        <c:axId val="5703552"/>
        <c:axId val="51331969"/>
      </c:scatterChart>
      <c:val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crossBetween val="midCat"/>
        <c:dispUnits/>
        <c:majorUnit val="1"/>
      </c:valAx>
      <c:valAx>
        <c:axId val="51331969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03552"/>
        <c:crosses val="autoZero"/>
        <c:crossBetween val="midCat"/>
        <c:dispUnits/>
        <c:majorUnit val="1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SC_Data2!$AK$25:$AK$41</c:f>
              <c:numCache>
                <c:ptCount val="17"/>
                <c:pt idx="1">
                  <c:v>85.02127538154802</c:v>
                </c:pt>
                <c:pt idx="2">
                  <c:v>68.81013167436222</c:v>
                </c:pt>
                <c:pt idx="3">
                  <c:v>74.65530721268705</c:v>
                </c:pt>
                <c:pt idx="4">
                  <c:v>74.11037407437391</c:v>
                </c:pt>
                <c:pt idx="5">
                  <c:v>72.18111612238435</c:v>
                </c:pt>
                <c:pt idx="6">
                  <c:v>71.47803073175793</c:v>
                </c:pt>
                <c:pt idx="7">
                  <c:v>71.8898567331898</c:v>
                </c:pt>
                <c:pt idx="8">
                  <c:v>76.08969555092797</c:v>
                </c:pt>
                <c:pt idx="9">
                  <c:v>73.8644309227322</c:v>
                </c:pt>
                <c:pt idx="10">
                  <c:v>69.55514980596818</c:v>
                </c:pt>
                <c:pt idx="11">
                  <c:v>64.17726706596518</c:v>
                </c:pt>
                <c:pt idx="12">
                  <c:v>65.83199912489185</c:v>
                </c:pt>
                <c:pt idx="13">
                  <c:v>65.25428100769622</c:v>
                </c:pt>
                <c:pt idx="14">
                  <c:v>69.99625908881981</c:v>
                </c:pt>
                <c:pt idx="15">
                  <c:v>76.73127823950824</c:v>
                </c:pt>
                <c:pt idx="16">
                  <c:v>70.32711396480383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SC_Data2!$AL$25:$AL$41</c:f>
              <c:numCache>
                <c:ptCount val="17"/>
                <c:pt idx="1">
                  <c:v>248.33290764908438</c:v>
                </c:pt>
                <c:pt idx="2">
                  <c:v>213.08468358300215</c:v>
                </c:pt>
                <c:pt idx="3">
                  <c:v>238.23842813090297</c:v>
                </c:pt>
                <c:pt idx="4">
                  <c:v>244.7475635085477</c:v>
                </c:pt>
                <c:pt idx="5">
                  <c:v>265.9219533895163</c:v>
                </c:pt>
                <c:pt idx="6">
                  <c:v>307.5954744394689</c:v>
                </c:pt>
                <c:pt idx="7">
                  <c:v>331.73838795516724</c:v>
                </c:pt>
                <c:pt idx="8">
                  <c:v>371.8303585331764</c:v>
                </c:pt>
                <c:pt idx="9">
                  <c:v>400.53516335880136</c:v>
                </c:pt>
                <c:pt idx="10">
                  <c:v>398.66871649061324</c:v>
                </c:pt>
                <c:pt idx="11">
                  <c:v>350.8912273556983</c:v>
                </c:pt>
                <c:pt idx="12">
                  <c:v>362.3746206320354</c:v>
                </c:pt>
                <c:pt idx="13">
                  <c:v>371.9728124286041</c:v>
                </c:pt>
                <c:pt idx="14">
                  <c:v>362.2016915702415</c:v>
                </c:pt>
                <c:pt idx="15">
                  <c:v>383.6115538895409</c:v>
                </c:pt>
                <c:pt idx="16">
                  <c:v>361.3244683300276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SC_Data2!$AR$25:$AR$41</c:f>
              <c:numCache>
                <c:ptCount val="17"/>
                <c:pt idx="1">
                  <c:v>35.188443374386516</c:v>
                </c:pt>
                <c:pt idx="2">
                  <c:v>27.366769444089687</c:v>
                </c:pt>
                <c:pt idx="3">
                  <c:v>21.478816517209903</c:v>
                </c:pt>
                <c:pt idx="4">
                  <c:v>31.658927817644575</c:v>
                </c:pt>
                <c:pt idx="5">
                  <c:v>17.29744689683803</c:v>
                </c:pt>
                <c:pt idx="6">
                  <c:v>20.313848966532934</c:v>
                </c:pt>
                <c:pt idx="7">
                  <c:v>13.251176041873716</c:v>
                </c:pt>
                <c:pt idx="8">
                  <c:v>30.040000632421066</c:v>
                </c:pt>
                <c:pt idx="9">
                  <c:v>28.852578509384678</c:v>
                </c:pt>
                <c:pt idx="10">
                  <c:v>29.213286202564927</c:v>
                </c:pt>
                <c:pt idx="11">
                  <c:v>47.01591417458576</c:v>
                </c:pt>
                <c:pt idx="12">
                  <c:v>51.83481970786428</c:v>
                </c:pt>
                <c:pt idx="13">
                  <c:v>154.10850754752732</c:v>
                </c:pt>
                <c:pt idx="14">
                  <c:v>32.35722375020223</c:v>
                </c:pt>
                <c:pt idx="15">
                  <c:v>48.19329894084273</c:v>
                </c:pt>
                <c:pt idx="16">
                  <c:v>50.50557107370721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SC_Data2!$AQ$25:$AQ$41</c:f>
              <c:numCache>
                <c:ptCount val="17"/>
                <c:pt idx="1">
                  <c:v>132.86004552756472</c:v>
                </c:pt>
                <c:pt idx="2">
                  <c:v>110.98265055995378</c:v>
                </c:pt>
                <c:pt idx="3">
                  <c:v>122.26357837702653</c:v>
                </c:pt>
                <c:pt idx="4">
                  <c:v>123.9458684907712</c:v>
                </c:pt>
                <c:pt idx="5">
                  <c:v>128.68888853068708</c:v>
                </c:pt>
                <c:pt idx="6">
                  <c:v>140.70902421011004</c:v>
                </c:pt>
                <c:pt idx="7">
                  <c:v>148.15390630179957</c:v>
                </c:pt>
                <c:pt idx="8">
                  <c:v>163.31082998311547</c:v>
                </c:pt>
                <c:pt idx="9">
                  <c:v>170.55604436623474</c:v>
                </c:pt>
                <c:pt idx="10">
                  <c:v>167.39546794104402</c:v>
                </c:pt>
                <c:pt idx="11">
                  <c:v>149.8722472054758</c:v>
                </c:pt>
                <c:pt idx="12">
                  <c:v>154.569948780292</c:v>
                </c:pt>
                <c:pt idx="13">
                  <c:v>159.05432880784943</c:v>
                </c:pt>
                <c:pt idx="14">
                  <c:v>156.4088857555515</c:v>
                </c:pt>
                <c:pt idx="15">
                  <c:v>167.310053344404</c:v>
                </c:pt>
                <c:pt idx="16">
                  <c:v>156.03221629055602</c:v>
                </c:pt>
              </c:numCache>
            </c:numRef>
          </c:yVal>
          <c:smooth val="0"/>
        </c:ser>
        <c:axId val="59334538"/>
        <c:axId val="64248795"/>
      </c:scatterChart>
      <c:val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crossBetween val="midCat"/>
        <c:dispUnits/>
        <c:majorUnit val="1"/>
      </c:valAx>
      <c:valAx>
        <c:axId val="6424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SC_Data2!$AK$25:$AK$41</c:f>
              <c:numCache>
                <c:ptCount val="17"/>
                <c:pt idx="1">
                  <c:v>85.02127538154802</c:v>
                </c:pt>
                <c:pt idx="2">
                  <c:v>68.81013167436222</c:v>
                </c:pt>
                <c:pt idx="3">
                  <c:v>74.65530721268705</c:v>
                </c:pt>
                <c:pt idx="4">
                  <c:v>74.11037407437391</c:v>
                </c:pt>
                <c:pt idx="5">
                  <c:v>72.18111612238435</c:v>
                </c:pt>
                <c:pt idx="6">
                  <c:v>71.47803073175793</c:v>
                </c:pt>
                <c:pt idx="7">
                  <c:v>71.8898567331898</c:v>
                </c:pt>
                <c:pt idx="8">
                  <c:v>76.08969555092797</c:v>
                </c:pt>
                <c:pt idx="9">
                  <c:v>73.8644309227322</c:v>
                </c:pt>
                <c:pt idx="10">
                  <c:v>69.55514980596818</c:v>
                </c:pt>
                <c:pt idx="11">
                  <c:v>64.17726706596518</c:v>
                </c:pt>
                <c:pt idx="12">
                  <c:v>65.83199912489185</c:v>
                </c:pt>
                <c:pt idx="13">
                  <c:v>65.25428100769622</c:v>
                </c:pt>
                <c:pt idx="14">
                  <c:v>69.99625908881981</c:v>
                </c:pt>
                <c:pt idx="15">
                  <c:v>76.73127823950824</c:v>
                </c:pt>
                <c:pt idx="16">
                  <c:v>70.32711396480383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SC_Data2!$AL$25:$AL$41</c:f>
              <c:numCache>
                <c:ptCount val="17"/>
                <c:pt idx="1">
                  <c:v>248.33290764908438</c:v>
                </c:pt>
                <c:pt idx="2">
                  <c:v>213.08468358300215</c:v>
                </c:pt>
                <c:pt idx="3">
                  <c:v>238.23842813090297</c:v>
                </c:pt>
                <c:pt idx="4">
                  <c:v>244.7475635085477</c:v>
                </c:pt>
                <c:pt idx="5">
                  <c:v>265.9219533895163</c:v>
                </c:pt>
                <c:pt idx="6">
                  <c:v>307.5954744394689</c:v>
                </c:pt>
                <c:pt idx="7">
                  <c:v>331.73838795516724</c:v>
                </c:pt>
                <c:pt idx="8">
                  <c:v>371.8303585331764</c:v>
                </c:pt>
                <c:pt idx="9">
                  <c:v>400.53516335880136</c:v>
                </c:pt>
                <c:pt idx="10">
                  <c:v>398.66871649061324</c:v>
                </c:pt>
                <c:pt idx="11">
                  <c:v>350.8912273556983</c:v>
                </c:pt>
                <c:pt idx="12">
                  <c:v>362.3746206320354</c:v>
                </c:pt>
                <c:pt idx="13">
                  <c:v>371.9728124286041</c:v>
                </c:pt>
                <c:pt idx="14">
                  <c:v>362.2016915702415</c:v>
                </c:pt>
                <c:pt idx="15">
                  <c:v>383.6115538895409</c:v>
                </c:pt>
                <c:pt idx="16">
                  <c:v>361.3244683300276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SC_Data2!$AM$25:$AM$41</c:f>
              <c:numCache>
                <c:ptCount val="17"/>
                <c:pt idx="1">
                  <c:v>30.97893432465923</c:v>
                </c:pt>
                <c:pt idx="2">
                  <c:v>14.954389113204725</c:v>
                </c:pt>
                <c:pt idx="3">
                  <c:v>43.27755337564916</c:v>
                </c:pt>
                <c:pt idx="4">
                  <c:v>41.655095806720354</c:v>
                </c:pt>
                <c:pt idx="5">
                  <c:v>26.748696001069945</c:v>
                </c:pt>
                <c:pt idx="6">
                  <c:v>38.515855693927335</c:v>
                </c:pt>
                <c:pt idx="7">
                  <c:v>24.88181139586962</c:v>
                </c:pt>
                <c:pt idx="8">
                  <c:v>86.63366336633663</c:v>
                </c:pt>
                <c:pt idx="9">
                  <c:v>12.481278082875688</c:v>
                </c:pt>
                <c:pt idx="10">
                  <c:v>62.437562437562434</c:v>
                </c:pt>
                <c:pt idx="11">
                  <c:v>99.95002498750624</c:v>
                </c:pt>
                <c:pt idx="12">
                  <c:v>108.78762238607517</c:v>
                </c:pt>
                <c:pt idx="13">
                  <c:v>47.630388187663726</c:v>
                </c:pt>
                <c:pt idx="14">
                  <c:v>57.56389592447617</c:v>
                </c:pt>
                <c:pt idx="15">
                  <c:v>80.44127786715697</c:v>
                </c:pt>
                <c:pt idx="16">
                  <c:v>33.52704514975414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SC_Data2!$AN$25:$AN$41</c:f>
              <c:numCache>
                <c:ptCount val="17"/>
                <c:pt idx="1">
                  <c:v>6.261348694508798</c:v>
                </c:pt>
                <c:pt idx="2">
                  <c:v>17.813669022029572</c:v>
                </c:pt>
                <c:pt idx="3">
                  <c:v>16.88808826840802</c:v>
                </c:pt>
                <c:pt idx="4">
                  <c:v>0</c:v>
                </c:pt>
                <c:pt idx="5">
                  <c:v>5.125576627370579</c:v>
                </c:pt>
                <c:pt idx="6">
                  <c:v>0</c:v>
                </c:pt>
                <c:pt idx="7">
                  <c:v>0</c:v>
                </c:pt>
                <c:pt idx="8">
                  <c:v>4.431052818149593</c:v>
                </c:pt>
                <c:pt idx="9">
                  <c:v>4.319281271596406</c:v>
                </c:pt>
                <c:pt idx="10">
                  <c:v>16.24167614097775</c:v>
                </c:pt>
                <c:pt idx="11">
                  <c:v>3.9502271380604386</c:v>
                </c:pt>
                <c:pt idx="12">
                  <c:v>11.014024524561274</c:v>
                </c:pt>
                <c:pt idx="13">
                  <c:v>13.806433798149937</c:v>
                </c:pt>
                <c:pt idx="14">
                  <c:v>0</c:v>
                </c:pt>
                <c:pt idx="15">
                  <c:v>3.0828991583685297</c:v>
                </c:pt>
                <c:pt idx="16">
                  <c:v>11.844131232974062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SC_Data2!$AO$25:$AO$41</c:f>
              <c:numCache>
                <c:ptCount val="17"/>
                <c:pt idx="1">
                  <c:v>50.68423720223011</c:v>
                </c:pt>
                <c:pt idx="2">
                  <c:v>35.162868011379985</c:v>
                </c:pt>
                <c:pt idx="3">
                  <c:v>19.2474256568184</c:v>
                </c:pt>
                <c:pt idx="4">
                  <c:v>48.37305298461737</c:v>
                </c:pt>
                <c:pt idx="5">
                  <c:v>22.7088402270884</c:v>
                </c:pt>
                <c:pt idx="6">
                  <c:v>29.320736276266494</c:v>
                </c:pt>
                <c:pt idx="7">
                  <c:v>19.516003122560498</c:v>
                </c:pt>
                <c:pt idx="8">
                  <c:v>33.74129627925524</c:v>
                </c:pt>
                <c:pt idx="9">
                  <c:v>49.00830258302583</c:v>
                </c:pt>
                <c:pt idx="10">
                  <c:v>30.703958019315582</c:v>
                </c:pt>
                <c:pt idx="11">
                  <c:v>65.09357200976403</c:v>
                </c:pt>
                <c:pt idx="12">
                  <c:v>67.9621425694724</c:v>
                </c:pt>
                <c:pt idx="13">
                  <c:v>272.7598995095107</c:v>
                </c:pt>
                <c:pt idx="14">
                  <c:v>49.473004947300495</c:v>
                </c:pt>
                <c:pt idx="15">
                  <c:v>71.77033492822966</c:v>
                </c:pt>
                <c:pt idx="16">
                  <c:v>77.34949078251901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SC_Data2!$AQ$24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SC_Data2!$AQ$25:$AQ$41</c:f>
              <c:numCache>
                <c:ptCount val="17"/>
                <c:pt idx="1">
                  <c:v>132.86004552756472</c:v>
                </c:pt>
                <c:pt idx="2">
                  <c:v>110.98265055995378</c:v>
                </c:pt>
                <c:pt idx="3">
                  <c:v>122.26357837702653</c:v>
                </c:pt>
                <c:pt idx="4">
                  <c:v>123.9458684907712</c:v>
                </c:pt>
                <c:pt idx="5">
                  <c:v>128.68888853068708</c:v>
                </c:pt>
                <c:pt idx="6">
                  <c:v>140.70902421011004</c:v>
                </c:pt>
                <c:pt idx="7">
                  <c:v>148.15390630179957</c:v>
                </c:pt>
                <c:pt idx="8">
                  <c:v>163.31082998311547</c:v>
                </c:pt>
                <c:pt idx="9">
                  <c:v>170.55604436623474</c:v>
                </c:pt>
                <c:pt idx="10">
                  <c:v>167.39546794104402</c:v>
                </c:pt>
                <c:pt idx="11">
                  <c:v>149.8722472054758</c:v>
                </c:pt>
                <c:pt idx="12">
                  <c:v>154.569948780292</c:v>
                </c:pt>
                <c:pt idx="13">
                  <c:v>159.05432880784943</c:v>
                </c:pt>
                <c:pt idx="14">
                  <c:v>156.4088857555515</c:v>
                </c:pt>
                <c:pt idx="15">
                  <c:v>167.310053344404</c:v>
                </c:pt>
                <c:pt idx="16">
                  <c:v>156.03221629055602</c:v>
                </c:pt>
              </c:numCache>
            </c:numRef>
          </c:yVal>
          <c:smooth val="0"/>
        </c:ser>
        <c:axId val="41368244"/>
        <c:axId val="36769877"/>
      </c:scatterChart>
      <c:val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crossBetween val="midCat"/>
        <c:dispUnits/>
        <c:majorUnit val="1"/>
      </c:valAx>
      <c:valAx>
        <c:axId val="36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SOUTH CAROLINA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SC_Data2!$K$69:$K$85</c:f>
              <c:numCache>
                <c:ptCount val="17"/>
                <c:pt idx="1">
                  <c:v>295</c:v>
                </c:pt>
                <c:pt idx="2">
                  <c:v>433</c:v>
                </c:pt>
                <c:pt idx="3">
                  <c:v>501</c:v>
                </c:pt>
                <c:pt idx="4">
                  <c:v>312</c:v>
                </c:pt>
                <c:pt idx="5">
                  <c:v>350</c:v>
                </c:pt>
                <c:pt idx="6">
                  <c:v>431</c:v>
                </c:pt>
                <c:pt idx="7">
                  <c:v>430</c:v>
                </c:pt>
                <c:pt idx="8">
                  <c:v>413</c:v>
                </c:pt>
                <c:pt idx="9">
                  <c:v>418</c:v>
                </c:pt>
                <c:pt idx="10">
                  <c:v>449</c:v>
                </c:pt>
                <c:pt idx="11">
                  <c:v>503</c:v>
                </c:pt>
                <c:pt idx="12">
                  <c:v>515</c:v>
                </c:pt>
                <c:pt idx="13">
                  <c:v>502</c:v>
                </c:pt>
                <c:pt idx="14">
                  <c:v>476</c:v>
                </c:pt>
                <c:pt idx="15">
                  <c:v>468</c:v>
                </c:pt>
                <c:pt idx="16">
                  <c:v>470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SC_Data2!$L$69:$L$85</c:f>
              <c:numCache>
                <c:ptCount val="17"/>
                <c:pt idx="1">
                  <c:v>451</c:v>
                </c:pt>
                <c:pt idx="2">
                  <c:v>712</c:v>
                </c:pt>
                <c:pt idx="3">
                  <c:v>871</c:v>
                </c:pt>
                <c:pt idx="4">
                  <c:v>568</c:v>
                </c:pt>
                <c:pt idx="5">
                  <c:v>685</c:v>
                </c:pt>
                <c:pt idx="6">
                  <c:v>878</c:v>
                </c:pt>
                <c:pt idx="7">
                  <c:v>935</c:v>
                </c:pt>
                <c:pt idx="8">
                  <c:v>918</c:v>
                </c:pt>
                <c:pt idx="9">
                  <c:v>1039</c:v>
                </c:pt>
                <c:pt idx="10">
                  <c:v>1230</c:v>
                </c:pt>
                <c:pt idx="11">
                  <c:v>1469</c:v>
                </c:pt>
                <c:pt idx="12">
                  <c:v>1636</c:v>
                </c:pt>
                <c:pt idx="13">
                  <c:v>1520</c:v>
                </c:pt>
                <c:pt idx="14">
                  <c:v>1496</c:v>
                </c:pt>
                <c:pt idx="15">
                  <c:v>1396</c:v>
                </c:pt>
                <c:pt idx="16">
                  <c:v>1315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SC_Data2!$M$69:$M$85</c:f>
              <c:numCache>
                <c:ptCount val="17"/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6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SC_Data2!$N$69:$N$85</c:f>
              <c:numCache>
                <c:ptCount val="17"/>
                <c:pt idx="1">
                  <c:v>746</c:v>
                </c:pt>
                <c:pt idx="2">
                  <c:v>1148</c:v>
                </c:pt>
                <c:pt idx="3">
                  <c:v>1378</c:v>
                </c:pt>
                <c:pt idx="4">
                  <c:v>881</c:v>
                </c:pt>
                <c:pt idx="5">
                  <c:v>1036</c:v>
                </c:pt>
                <c:pt idx="6">
                  <c:v>1311</c:v>
                </c:pt>
                <c:pt idx="7">
                  <c:v>1366</c:v>
                </c:pt>
                <c:pt idx="8">
                  <c:v>1334</c:v>
                </c:pt>
                <c:pt idx="9">
                  <c:v>1459</c:v>
                </c:pt>
                <c:pt idx="10">
                  <c:v>1681</c:v>
                </c:pt>
                <c:pt idx="11">
                  <c:v>1977</c:v>
                </c:pt>
                <c:pt idx="12">
                  <c:v>2157</c:v>
                </c:pt>
                <c:pt idx="13">
                  <c:v>2034</c:v>
                </c:pt>
                <c:pt idx="14">
                  <c:v>1982</c:v>
                </c:pt>
                <c:pt idx="15">
                  <c:v>1870</c:v>
                </c:pt>
                <c:pt idx="16">
                  <c:v>1790</c:v>
                </c:pt>
              </c:numCache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midCat"/>
        <c:dispUnits/>
        <c:majorUnit val="1"/>
      </c:valAx>
      <c:valAx>
        <c:axId val="2557003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SC_Data2!$B$69:$B$85</c:f>
              <c:numCache>
                <c:ptCount val="17"/>
                <c:pt idx="1">
                  <c:v>295</c:v>
                </c:pt>
                <c:pt idx="2">
                  <c:v>433</c:v>
                </c:pt>
                <c:pt idx="3">
                  <c:v>501</c:v>
                </c:pt>
                <c:pt idx="4">
                  <c:v>312</c:v>
                </c:pt>
                <c:pt idx="5">
                  <c:v>350</c:v>
                </c:pt>
                <c:pt idx="6">
                  <c:v>431</c:v>
                </c:pt>
                <c:pt idx="7">
                  <c:v>430</c:v>
                </c:pt>
                <c:pt idx="8">
                  <c:v>413</c:v>
                </c:pt>
                <c:pt idx="9">
                  <c:v>418</c:v>
                </c:pt>
                <c:pt idx="10">
                  <c:v>449</c:v>
                </c:pt>
                <c:pt idx="11">
                  <c:v>503</c:v>
                </c:pt>
                <c:pt idx="12">
                  <c:v>515</c:v>
                </c:pt>
                <c:pt idx="13">
                  <c:v>502</c:v>
                </c:pt>
                <c:pt idx="14">
                  <c:v>476</c:v>
                </c:pt>
                <c:pt idx="15">
                  <c:v>468</c:v>
                </c:pt>
                <c:pt idx="16">
                  <c:v>470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SC_Data2!$C$69:$C$85</c:f>
              <c:numCache>
                <c:ptCount val="17"/>
                <c:pt idx="1">
                  <c:v>451</c:v>
                </c:pt>
                <c:pt idx="2">
                  <c:v>712</c:v>
                </c:pt>
                <c:pt idx="3">
                  <c:v>871</c:v>
                </c:pt>
                <c:pt idx="4">
                  <c:v>568</c:v>
                </c:pt>
                <c:pt idx="5">
                  <c:v>685</c:v>
                </c:pt>
                <c:pt idx="6">
                  <c:v>878</c:v>
                </c:pt>
                <c:pt idx="7">
                  <c:v>935</c:v>
                </c:pt>
                <c:pt idx="8">
                  <c:v>918</c:v>
                </c:pt>
                <c:pt idx="9">
                  <c:v>1039</c:v>
                </c:pt>
                <c:pt idx="10">
                  <c:v>1230</c:v>
                </c:pt>
                <c:pt idx="11">
                  <c:v>1469</c:v>
                </c:pt>
                <c:pt idx="12">
                  <c:v>1636</c:v>
                </c:pt>
                <c:pt idx="13">
                  <c:v>1520</c:v>
                </c:pt>
                <c:pt idx="14">
                  <c:v>1496</c:v>
                </c:pt>
                <c:pt idx="15">
                  <c:v>1396</c:v>
                </c:pt>
                <c:pt idx="16">
                  <c:v>1315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SC_Data2!$D$69:$D$85</c:f>
              <c:numCache>
                <c:ptCount val="17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SC_Data2!$E$69:$E$85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SC_Data2!$F$69:$F$85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7</c:v>
                </c:pt>
                <c:pt idx="15">
                  <c:v>1</c:v>
                </c:pt>
                <c:pt idx="16">
                  <c:v>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SC_Data2!$G$68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SC_Data2!$H$68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SC_Data2!$H$69:$H$85</c:f>
              <c:numCache>
                <c:ptCount val="17"/>
                <c:pt idx="1">
                  <c:v>746</c:v>
                </c:pt>
                <c:pt idx="2">
                  <c:v>1148</c:v>
                </c:pt>
                <c:pt idx="3">
                  <c:v>1378</c:v>
                </c:pt>
                <c:pt idx="4">
                  <c:v>881</c:v>
                </c:pt>
                <c:pt idx="5">
                  <c:v>1036</c:v>
                </c:pt>
                <c:pt idx="6">
                  <c:v>1311</c:v>
                </c:pt>
                <c:pt idx="7">
                  <c:v>1366</c:v>
                </c:pt>
                <c:pt idx="8">
                  <c:v>1334</c:v>
                </c:pt>
                <c:pt idx="9">
                  <c:v>1459</c:v>
                </c:pt>
                <c:pt idx="10">
                  <c:v>1681</c:v>
                </c:pt>
                <c:pt idx="11">
                  <c:v>1977</c:v>
                </c:pt>
                <c:pt idx="12">
                  <c:v>2157</c:v>
                </c:pt>
                <c:pt idx="13">
                  <c:v>2034</c:v>
                </c:pt>
                <c:pt idx="14">
                  <c:v>1982</c:v>
                </c:pt>
                <c:pt idx="15">
                  <c:v>1870</c:v>
                </c:pt>
                <c:pt idx="16">
                  <c:v>1790</c:v>
                </c:pt>
              </c:numCache>
            </c:numRef>
          </c:yVal>
          <c:smooth val="0"/>
        </c:ser>
        <c:axId val="28803688"/>
        <c:axId val="57906601"/>
      </c:scatterChart>
      <c:val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crossBetween val="midCat"/>
        <c:dispUnits/>
        <c:majorUnit val="1"/>
      </c:valAx>
      <c:valAx>
        <c:axId val="5790660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SC_Data1!$B$5:$B$21</c:f>
              <c:numCache>
                <c:ptCount val="17"/>
                <c:pt idx="1">
                  <c:v>294</c:v>
                </c:pt>
                <c:pt idx="2">
                  <c:v>330</c:v>
                </c:pt>
                <c:pt idx="3">
                  <c:v>365</c:v>
                </c:pt>
                <c:pt idx="4">
                  <c:v>308</c:v>
                </c:pt>
                <c:pt idx="5">
                  <c:v>280</c:v>
                </c:pt>
                <c:pt idx="6">
                  <c:v>298</c:v>
                </c:pt>
                <c:pt idx="7">
                  <c:v>295</c:v>
                </c:pt>
                <c:pt idx="8">
                  <c:v>315</c:v>
                </c:pt>
                <c:pt idx="9">
                  <c:v>342</c:v>
                </c:pt>
                <c:pt idx="10">
                  <c:v>309</c:v>
                </c:pt>
                <c:pt idx="11">
                  <c:v>335</c:v>
                </c:pt>
                <c:pt idx="12">
                  <c:v>351</c:v>
                </c:pt>
                <c:pt idx="13">
                  <c:v>358</c:v>
                </c:pt>
                <c:pt idx="14">
                  <c:v>392</c:v>
                </c:pt>
                <c:pt idx="15">
                  <c:v>399</c:v>
                </c:pt>
                <c:pt idx="16">
                  <c:v>352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SC_Data1!$C$5:$C$21</c:f>
              <c:numCache>
                <c:ptCount val="17"/>
                <c:pt idx="1">
                  <c:v>388</c:v>
                </c:pt>
                <c:pt idx="2">
                  <c:v>449</c:v>
                </c:pt>
                <c:pt idx="3">
                  <c:v>494</c:v>
                </c:pt>
                <c:pt idx="4">
                  <c:v>463</c:v>
                </c:pt>
                <c:pt idx="5">
                  <c:v>472</c:v>
                </c:pt>
                <c:pt idx="6">
                  <c:v>481</c:v>
                </c:pt>
                <c:pt idx="7">
                  <c:v>498</c:v>
                </c:pt>
                <c:pt idx="8">
                  <c:v>580</c:v>
                </c:pt>
                <c:pt idx="9">
                  <c:v>653</c:v>
                </c:pt>
                <c:pt idx="10">
                  <c:v>634</c:v>
                </c:pt>
                <c:pt idx="11">
                  <c:v>682</c:v>
                </c:pt>
                <c:pt idx="12">
                  <c:v>673</c:v>
                </c:pt>
                <c:pt idx="13">
                  <c:v>677</c:v>
                </c:pt>
                <c:pt idx="14">
                  <c:v>688</c:v>
                </c:pt>
                <c:pt idx="15">
                  <c:v>706</c:v>
                </c:pt>
                <c:pt idx="16">
                  <c:v>665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SC_Data1!$D$5:$D$21</c:f>
              <c:numCache>
                <c:ptCount val="17"/>
                <c:pt idx="1">
                  <c:v>682</c:v>
                </c:pt>
                <c:pt idx="2">
                  <c:v>779</c:v>
                </c:pt>
                <c:pt idx="3">
                  <c:v>859</c:v>
                </c:pt>
                <c:pt idx="4">
                  <c:v>771</c:v>
                </c:pt>
                <c:pt idx="5">
                  <c:v>752</c:v>
                </c:pt>
                <c:pt idx="6">
                  <c:v>779</c:v>
                </c:pt>
                <c:pt idx="7">
                  <c:v>793</c:v>
                </c:pt>
                <c:pt idx="8">
                  <c:v>895</c:v>
                </c:pt>
                <c:pt idx="9">
                  <c:v>995</c:v>
                </c:pt>
                <c:pt idx="10">
                  <c:v>943</c:v>
                </c:pt>
                <c:pt idx="11">
                  <c:v>1017</c:v>
                </c:pt>
                <c:pt idx="12">
                  <c:v>1024</c:v>
                </c:pt>
                <c:pt idx="13">
                  <c:v>1035</c:v>
                </c:pt>
                <c:pt idx="14">
                  <c:v>1080</c:v>
                </c:pt>
                <c:pt idx="15">
                  <c:v>1105</c:v>
                </c:pt>
                <c:pt idx="16">
                  <c:v>1017</c:v>
                </c:pt>
              </c:numCache>
            </c:numRef>
          </c:yVal>
          <c:smooth val="1"/>
        </c:ser>
        <c:axId val="28681000"/>
        <c:axId val="56802409"/>
      </c:scatterChart>
      <c:scatterChart>
        <c:scatterStyle val="lineMarker"/>
        <c:varyColors val="0"/>
        <c:ser>
          <c:idx val="5"/>
          <c:order val="3"/>
          <c:tx>
            <c:strRef>
              <c:f>SC_Data1!$A$23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SC_Data1!$C$28:$C$44</c:f>
              <c:numCache>
                <c:ptCount val="17"/>
                <c:pt idx="1">
                  <c:v>56.89149560117303</c:v>
                </c:pt>
                <c:pt idx="2">
                  <c:v>57.6379974326059</c:v>
                </c:pt>
                <c:pt idx="3">
                  <c:v>57.50873108265425</c:v>
                </c:pt>
                <c:pt idx="4">
                  <c:v>60.05188067444877</c:v>
                </c:pt>
                <c:pt idx="5">
                  <c:v>62.76595744680851</c:v>
                </c:pt>
                <c:pt idx="6">
                  <c:v>61.745827984595635</c:v>
                </c:pt>
                <c:pt idx="7">
                  <c:v>62.79949558638083</c:v>
                </c:pt>
                <c:pt idx="8">
                  <c:v>64.80446927374301</c:v>
                </c:pt>
                <c:pt idx="9">
                  <c:v>65.62814070351759</c:v>
                </c:pt>
                <c:pt idx="10">
                  <c:v>67.2322375397667</c:v>
                </c:pt>
                <c:pt idx="11">
                  <c:v>67.05998033431662</c:v>
                </c:pt>
                <c:pt idx="12">
                  <c:v>65.72265625</c:v>
                </c:pt>
                <c:pt idx="13">
                  <c:v>65.41062801932367</c:v>
                </c:pt>
                <c:pt idx="14">
                  <c:v>63.70370370370371</c:v>
                </c:pt>
                <c:pt idx="15">
                  <c:v>63.89140271493212</c:v>
                </c:pt>
                <c:pt idx="16">
                  <c:v>65.38839724680433</c:v>
                </c:pt>
              </c:numCache>
            </c:numRef>
          </c:yVal>
          <c:smooth val="0"/>
        </c:ser>
        <c:axId val="41459634"/>
        <c:axId val="37592387"/>
      </c:scatterChart>
      <c:val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802409"/>
        <c:crossesAt val="0"/>
        <c:crossBetween val="midCat"/>
        <c:dispUnits/>
        <c:majorUnit val="1"/>
      </c:valAx>
      <c:valAx>
        <c:axId val="5680240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crossBetween val="midCat"/>
        <c:dispUnits/>
        <c:majorUnit val="150"/>
      </c:valAx>
      <c:valAx>
        <c:axId val="41459634"/>
        <c:scaling>
          <c:orientation val="minMax"/>
        </c:scaling>
        <c:axPos val="b"/>
        <c:delete val="1"/>
        <c:majorTickMark val="in"/>
        <c:minorTickMark val="none"/>
        <c:tickLblPos val="nextTo"/>
        <c:crossAx val="37592387"/>
        <c:crosses val="max"/>
        <c:crossBetween val="midCat"/>
        <c:dispUnits/>
      </c:valAx>
      <c:valAx>
        <c:axId val="3759238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45963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SOUTH CAROLINA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SC_Data2!$AK$69:$AK$85</c:f>
              <c:numCache>
                <c:ptCount val="17"/>
                <c:pt idx="1">
                  <c:v>13.152216170716658</c:v>
                </c:pt>
                <c:pt idx="2">
                  <c:v>19.09922244551208</c:v>
                </c:pt>
                <c:pt idx="3">
                  <c:v>21.821650474653563</c:v>
                </c:pt>
                <c:pt idx="4">
                  <c:v>13.4354658403281</c:v>
                </c:pt>
                <c:pt idx="5">
                  <c:v>14.939911675242175</c:v>
                </c:pt>
                <c:pt idx="6">
                  <c:v>18.175239672795083</c:v>
                </c:pt>
                <c:pt idx="7">
                  <c:v>17.93076473043597</c:v>
                </c:pt>
                <c:pt idx="8">
                  <c:v>16.949862061776297</c:v>
                </c:pt>
                <c:pt idx="9">
                  <c:v>16.992477779692933</c:v>
                </c:pt>
                <c:pt idx="10">
                  <c:v>18.125514952338776</c:v>
                </c:pt>
                <c:pt idx="11">
                  <c:v>20.15054015866447</c:v>
                </c:pt>
                <c:pt idx="12">
                  <c:v>20.48548613251922</c:v>
                </c:pt>
                <c:pt idx="13">
                  <c:v>19.76925109587417</c:v>
                </c:pt>
                <c:pt idx="14">
                  <c:v>18.51012184793235</c:v>
                </c:pt>
                <c:pt idx="15">
                  <c:v>17.95511910804493</c:v>
                </c:pt>
                <c:pt idx="16">
                  <c:v>17.818729683804744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SC_Data2!$AL$69:$AL$85</c:f>
              <c:numCache>
                <c:ptCount val="17"/>
                <c:pt idx="1">
                  <c:v>46.26110753809874</c:v>
                </c:pt>
                <c:pt idx="2">
                  <c:v>72.55681239172526</c:v>
                </c:pt>
                <c:pt idx="3">
                  <c:v>87.88889068276853</c:v>
                </c:pt>
                <c:pt idx="4">
                  <c:v>56.718325611119994</c:v>
                </c:pt>
                <c:pt idx="5">
                  <c:v>67.71618515680993</c:v>
                </c:pt>
                <c:pt idx="6">
                  <c:v>85.54603311937082</c:v>
                </c:pt>
                <c:pt idx="7">
                  <c:v>89.85382176653575</c:v>
                </c:pt>
                <c:pt idx="8">
                  <c:v>86.6345860744812</c:v>
                </c:pt>
                <c:pt idx="9">
                  <c:v>96.66806846220548</c:v>
                </c:pt>
                <c:pt idx="10">
                  <c:v>112.96072823852897</c:v>
                </c:pt>
                <c:pt idx="11">
                  <c:v>133.53865621386547</c:v>
                </c:pt>
                <c:pt idx="12">
                  <c:v>147.2906532556546</c:v>
                </c:pt>
                <c:pt idx="13">
                  <c:v>135.65227324651588</c:v>
                </c:pt>
                <c:pt idx="14">
                  <c:v>132.15944648514179</c:v>
                </c:pt>
                <c:pt idx="15">
                  <c:v>122.26523498397239</c:v>
                </c:pt>
                <c:pt idx="16">
                  <c:v>114.24421155421648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SC_Data2!$AR$69:$AR$86</c:f>
              <c:numCache>
                <c:ptCount val="18"/>
                <c:pt idx="1">
                  <c:v>0</c:v>
                </c:pt>
                <c:pt idx="2">
                  <c:v>5.473353888817938</c:v>
                </c:pt>
                <c:pt idx="3">
                  <c:v>10.739408258604952</c:v>
                </c:pt>
                <c:pt idx="4">
                  <c:v>1.7588293232024763</c:v>
                </c:pt>
                <c:pt idx="5">
                  <c:v>1.7297446896838027</c:v>
                </c:pt>
                <c:pt idx="6">
                  <c:v>3.385641494422156</c:v>
                </c:pt>
                <c:pt idx="7">
                  <c:v>1.6563970052342145</c:v>
                </c:pt>
                <c:pt idx="8">
                  <c:v>4.7431579945928</c:v>
                </c:pt>
                <c:pt idx="9">
                  <c:v>3.0371135273036507</c:v>
                </c:pt>
                <c:pt idx="10">
                  <c:v>2.9213286202564928</c:v>
                </c:pt>
                <c:pt idx="11">
                  <c:v>7.1236233597857215</c:v>
                </c:pt>
                <c:pt idx="12">
                  <c:v>7.974587647363734</c:v>
                </c:pt>
                <c:pt idx="13">
                  <c:v>15.158213857133834</c:v>
                </c:pt>
                <c:pt idx="14">
                  <c:v>11.55615133935794</c:v>
                </c:pt>
                <c:pt idx="15">
                  <c:v>6.571813491933099</c:v>
                </c:pt>
                <c:pt idx="16">
                  <c:v>5.153629701398695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SC_Data2!$AQ$69:$AQ$85</c:f>
              <c:numCache>
                <c:ptCount val="17"/>
                <c:pt idx="1">
                  <c:v>22.80045869877232</c:v>
                </c:pt>
                <c:pt idx="2">
                  <c:v>34.75397786220048</c:v>
                </c:pt>
                <c:pt idx="3">
                  <c:v>41.22319819024775</c:v>
                </c:pt>
                <c:pt idx="4">
                  <c:v>26.06117187120989</c:v>
                </c:pt>
                <c:pt idx="5">
                  <c:v>30.362488844862632</c:v>
                </c:pt>
                <c:pt idx="6">
                  <c:v>37.925479181631225</c:v>
                </c:pt>
                <c:pt idx="7">
                  <c:v>39.03901157566709</c:v>
                </c:pt>
                <c:pt idx="8">
                  <c:v>37.477489626264585</c:v>
                </c:pt>
                <c:pt idx="9">
                  <c:v>40.52129437067847</c:v>
                </c:pt>
                <c:pt idx="10">
                  <c:v>46.25111466286899</c:v>
                </c:pt>
                <c:pt idx="11">
                  <c:v>53.921279840805404</c:v>
                </c:pt>
                <c:pt idx="12">
                  <c:v>58.298195404631905</c:v>
                </c:pt>
                <c:pt idx="13">
                  <c:v>54.39995036071392</c:v>
                </c:pt>
                <c:pt idx="14">
                  <c:v>52.294603840671904</c:v>
                </c:pt>
                <c:pt idx="15">
                  <c:v>48.703268952994314</c:v>
                </c:pt>
                <c:pt idx="16">
                  <c:v>46.06591904339358</c:v>
                </c:pt>
              </c:numCache>
            </c:numRef>
          </c:yVal>
          <c:smooth val="0"/>
        </c:ser>
        <c:axId val="51397362"/>
        <c:axId val="59923075"/>
      </c:scatterChart>
      <c:val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crossBetween val="midCat"/>
        <c:dispUnits/>
        <c:majorUnit val="1"/>
      </c:valAx>
      <c:valAx>
        <c:axId val="5992307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2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SC_Data2!$AK$69:$AK$85</c:f>
              <c:numCache>
                <c:ptCount val="17"/>
                <c:pt idx="1">
                  <c:v>13.152216170716658</c:v>
                </c:pt>
                <c:pt idx="2">
                  <c:v>19.09922244551208</c:v>
                </c:pt>
                <c:pt idx="3">
                  <c:v>21.821650474653563</c:v>
                </c:pt>
                <c:pt idx="4">
                  <c:v>13.4354658403281</c:v>
                </c:pt>
                <c:pt idx="5">
                  <c:v>14.939911675242175</c:v>
                </c:pt>
                <c:pt idx="6">
                  <c:v>18.175239672795083</c:v>
                </c:pt>
                <c:pt idx="7">
                  <c:v>17.93076473043597</c:v>
                </c:pt>
                <c:pt idx="8">
                  <c:v>16.949862061776297</c:v>
                </c:pt>
                <c:pt idx="9">
                  <c:v>16.992477779692933</c:v>
                </c:pt>
                <c:pt idx="10">
                  <c:v>18.125514952338776</c:v>
                </c:pt>
                <c:pt idx="11">
                  <c:v>20.15054015866447</c:v>
                </c:pt>
                <c:pt idx="12">
                  <c:v>20.48548613251922</c:v>
                </c:pt>
                <c:pt idx="13">
                  <c:v>19.76925109587417</c:v>
                </c:pt>
                <c:pt idx="14">
                  <c:v>18.51012184793235</c:v>
                </c:pt>
                <c:pt idx="15">
                  <c:v>17.95511910804493</c:v>
                </c:pt>
                <c:pt idx="16">
                  <c:v>17.818729683804744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SC_Data2!$AL$69:$AL$85</c:f>
              <c:numCache>
                <c:ptCount val="17"/>
                <c:pt idx="1">
                  <c:v>46.26110753809874</c:v>
                </c:pt>
                <c:pt idx="2">
                  <c:v>72.55681239172526</c:v>
                </c:pt>
                <c:pt idx="3">
                  <c:v>87.88889068276853</c:v>
                </c:pt>
                <c:pt idx="4">
                  <c:v>56.718325611119994</c:v>
                </c:pt>
                <c:pt idx="5">
                  <c:v>67.71618515680993</c:v>
                </c:pt>
                <c:pt idx="6">
                  <c:v>85.54603311937082</c:v>
                </c:pt>
                <c:pt idx="7">
                  <c:v>89.85382176653575</c:v>
                </c:pt>
                <c:pt idx="8">
                  <c:v>86.6345860744812</c:v>
                </c:pt>
                <c:pt idx="9">
                  <c:v>96.66806846220548</c:v>
                </c:pt>
                <c:pt idx="10">
                  <c:v>112.96072823852897</c:v>
                </c:pt>
                <c:pt idx="11">
                  <c:v>133.53865621386547</c:v>
                </c:pt>
                <c:pt idx="12">
                  <c:v>147.2906532556546</c:v>
                </c:pt>
                <c:pt idx="13">
                  <c:v>135.65227324651588</c:v>
                </c:pt>
                <c:pt idx="14">
                  <c:v>132.15944648514179</c:v>
                </c:pt>
                <c:pt idx="15">
                  <c:v>122.26523498397239</c:v>
                </c:pt>
                <c:pt idx="16">
                  <c:v>114.24421155421648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SC_Data2!$AM$69:$AM$85</c:f>
              <c:numCache>
                <c:ptCount val="17"/>
                <c:pt idx="1">
                  <c:v>0</c:v>
                </c:pt>
                <c:pt idx="2">
                  <c:v>44.86316733961417</c:v>
                </c:pt>
                <c:pt idx="3">
                  <c:v>28.851702250432773</c:v>
                </c:pt>
                <c:pt idx="4">
                  <c:v>0</c:v>
                </c:pt>
                <c:pt idx="5">
                  <c:v>13.374348000534972</c:v>
                </c:pt>
                <c:pt idx="6">
                  <c:v>0</c:v>
                </c:pt>
                <c:pt idx="7">
                  <c:v>12.44090569793481</c:v>
                </c:pt>
                <c:pt idx="8">
                  <c:v>0</c:v>
                </c:pt>
                <c:pt idx="9">
                  <c:v>24.962556165751376</c:v>
                </c:pt>
                <c:pt idx="10">
                  <c:v>12.487512487512488</c:v>
                </c:pt>
                <c:pt idx="11">
                  <c:v>24.98750624687656</c:v>
                </c:pt>
                <c:pt idx="12">
                  <c:v>48.35005439381119</c:v>
                </c:pt>
                <c:pt idx="13">
                  <c:v>47.630388187663726</c:v>
                </c:pt>
                <c:pt idx="14">
                  <c:v>34.538337554685704</c:v>
                </c:pt>
                <c:pt idx="15">
                  <c:v>34.4748333716387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SC_Data2!$AN$69:$AN$85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5.629362756136006</c:v>
                </c:pt>
                <c:pt idx="4">
                  <c:v>0</c:v>
                </c:pt>
                <c:pt idx="5">
                  <c:v>0</c:v>
                </c:pt>
                <c:pt idx="6">
                  <c:v>4.856962455680218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6.165798316737059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SC_Data2!$AO$69:$AO$85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9.6237128284092</c:v>
                </c:pt>
                <c:pt idx="4">
                  <c:v>3.2248701989744912</c:v>
                </c:pt>
                <c:pt idx="5">
                  <c:v>0</c:v>
                </c:pt>
                <c:pt idx="6">
                  <c:v>3.2578595862518327</c:v>
                </c:pt>
                <c:pt idx="7">
                  <c:v>0</c:v>
                </c:pt>
                <c:pt idx="8">
                  <c:v>9.202171712524155</c:v>
                </c:pt>
                <c:pt idx="9">
                  <c:v>0</c:v>
                </c:pt>
                <c:pt idx="10">
                  <c:v>2.791268910846871</c:v>
                </c:pt>
                <c:pt idx="11">
                  <c:v>8.136696501220504</c:v>
                </c:pt>
                <c:pt idx="12">
                  <c:v>5.034232782923882</c:v>
                </c:pt>
                <c:pt idx="13">
                  <c:v>19.141045579614786</c:v>
                </c:pt>
                <c:pt idx="14">
                  <c:v>15.05700150570015</c:v>
                </c:pt>
                <c:pt idx="15">
                  <c:v>1.9936204146730463</c:v>
                </c:pt>
                <c:pt idx="16">
                  <c:v>9.208272712204645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SC_Data2!$AQ$24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SC_Data2!$AQ$69:$AQ$85</c:f>
              <c:numCache>
                <c:ptCount val="17"/>
                <c:pt idx="1">
                  <c:v>22.80045869877232</c:v>
                </c:pt>
                <c:pt idx="2">
                  <c:v>34.75397786220048</c:v>
                </c:pt>
                <c:pt idx="3">
                  <c:v>41.22319819024775</c:v>
                </c:pt>
                <c:pt idx="4">
                  <c:v>26.06117187120989</c:v>
                </c:pt>
                <c:pt idx="5">
                  <c:v>30.362488844862632</c:v>
                </c:pt>
                <c:pt idx="6">
                  <c:v>37.925479181631225</c:v>
                </c:pt>
                <c:pt idx="7">
                  <c:v>39.03901157566709</c:v>
                </c:pt>
                <c:pt idx="8">
                  <c:v>37.477489626264585</c:v>
                </c:pt>
                <c:pt idx="9">
                  <c:v>40.52129437067847</c:v>
                </c:pt>
                <c:pt idx="10">
                  <c:v>46.25111466286899</c:v>
                </c:pt>
                <c:pt idx="11">
                  <c:v>53.921279840805404</c:v>
                </c:pt>
                <c:pt idx="12">
                  <c:v>58.298195404631905</c:v>
                </c:pt>
                <c:pt idx="13">
                  <c:v>54.39995036071392</c:v>
                </c:pt>
                <c:pt idx="14">
                  <c:v>52.294603840671904</c:v>
                </c:pt>
                <c:pt idx="15">
                  <c:v>48.703268952994314</c:v>
                </c:pt>
                <c:pt idx="16">
                  <c:v>46.06591904339358</c:v>
                </c:pt>
              </c:numCache>
            </c:numRef>
          </c:yVal>
          <c:smooth val="0"/>
        </c:ser>
        <c:axId val="2436764"/>
        <c:axId val="21930877"/>
      </c:scatterChart>
      <c:val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crossBetween val="midCat"/>
        <c:dispUnits/>
        <c:majorUnit val="1"/>
      </c:valAx>
      <c:valAx>
        <c:axId val="2193087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SOUTH CAROLINA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SC_Data2!$K$90:$K$106</c:f>
              <c:numCache>
                <c:ptCount val="17"/>
                <c:pt idx="1">
                  <c:v>99</c:v>
                </c:pt>
                <c:pt idx="2">
                  <c:v>22</c:v>
                </c:pt>
                <c:pt idx="3">
                  <c:v>12</c:v>
                </c:pt>
                <c:pt idx="4">
                  <c:v>163</c:v>
                </c:pt>
                <c:pt idx="5">
                  <c:v>143</c:v>
                </c:pt>
                <c:pt idx="6">
                  <c:v>94</c:v>
                </c:pt>
                <c:pt idx="7">
                  <c:v>113</c:v>
                </c:pt>
                <c:pt idx="8">
                  <c:v>93</c:v>
                </c:pt>
                <c:pt idx="9">
                  <c:v>74</c:v>
                </c:pt>
                <c:pt idx="10">
                  <c:v>72</c:v>
                </c:pt>
                <c:pt idx="11">
                  <c:v>46</c:v>
                </c:pt>
                <c:pt idx="12">
                  <c:v>25</c:v>
                </c:pt>
                <c:pt idx="13">
                  <c:v>8</c:v>
                </c:pt>
                <c:pt idx="14">
                  <c:v>30</c:v>
                </c:pt>
                <c:pt idx="15">
                  <c:v>43</c:v>
                </c:pt>
                <c:pt idx="16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SC_Data2!$L$90:$L$106</c:f>
              <c:numCache>
                <c:ptCount val="17"/>
                <c:pt idx="1">
                  <c:v>165</c:v>
                </c:pt>
                <c:pt idx="2">
                  <c:v>17</c:v>
                </c:pt>
                <c:pt idx="3">
                  <c:v>6</c:v>
                </c:pt>
                <c:pt idx="4">
                  <c:v>415</c:v>
                </c:pt>
                <c:pt idx="5">
                  <c:v>362</c:v>
                </c:pt>
                <c:pt idx="6">
                  <c:v>271</c:v>
                </c:pt>
                <c:pt idx="7">
                  <c:v>252</c:v>
                </c:pt>
                <c:pt idx="8">
                  <c:v>298</c:v>
                </c:pt>
                <c:pt idx="9">
                  <c:v>303</c:v>
                </c:pt>
                <c:pt idx="10">
                  <c:v>233</c:v>
                </c:pt>
                <c:pt idx="11">
                  <c:v>146</c:v>
                </c:pt>
                <c:pt idx="12">
                  <c:v>106</c:v>
                </c:pt>
                <c:pt idx="13">
                  <c:v>37</c:v>
                </c:pt>
                <c:pt idx="14">
                  <c:v>60</c:v>
                </c:pt>
                <c:pt idx="15">
                  <c:v>115</c:v>
                </c:pt>
                <c:pt idx="16">
                  <c:v>161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SC_Data2!$M$90:$M$106</c:f>
              <c:numCache>
                <c:ptCount val="17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SC_Data2!$N$90:$N$106</c:f>
              <c:numCache>
                <c:ptCount val="17"/>
                <c:pt idx="1">
                  <c:v>265</c:v>
                </c:pt>
                <c:pt idx="2">
                  <c:v>39</c:v>
                </c:pt>
                <c:pt idx="3">
                  <c:v>18</c:v>
                </c:pt>
                <c:pt idx="4">
                  <c:v>578</c:v>
                </c:pt>
                <c:pt idx="5">
                  <c:v>506</c:v>
                </c:pt>
                <c:pt idx="6">
                  <c:v>366</c:v>
                </c:pt>
                <c:pt idx="7">
                  <c:v>367</c:v>
                </c:pt>
                <c:pt idx="8">
                  <c:v>391</c:v>
                </c:pt>
                <c:pt idx="9">
                  <c:v>380</c:v>
                </c:pt>
                <c:pt idx="10">
                  <c:v>305</c:v>
                </c:pt>
                <c:pt idx="11">
                  <c:v>192</c:v>
                </c:pt>
                <c:pt idx="12">
                  <c:v>133</c:v>
                </c:pt>
                <c:pt idx="13">
                  <c:v>45</c:v>
                </c:pt>
                <c:pt idx="14">
                  <c:v>90</c:v>
                </c:pt>
                <c:pt idx="15">
                  <c:v>160</c:v>
                </c:pt>
                <c:pt idx="16">
                  <c:v>222</c:v>
                </c:pt>
              </c:numCache>
            </c:numRef>
          </c:yVal>
          <c:smooth val="0"/>
        </c:ser>
        <c:axId val="63160166"/>
        <c:axId val="31570583"/>
      </c:scatterChart>
      <c:val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 val="autoZero"/>
        <c:crossBetween val="midCat"/>
        <c:dispUnits/>
        <c:majorUnit val="1"/>
      </c:valAx>
      <c:valAx>
        <c:axId val="31570583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SOUTH CAROLINA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SC_Data2!$B$90:$B$106</c:f>
              <c:numCache>
                <c:ptCount val="17"/>
                <c:pt idx="1">
                  <c:v>99</c:v>
                </c:pt>
                <c:pt idx="2">
                  <c:v>22</c:v>
                </c:pt>
                <c:pt idx="3">
                  <c:v>12</c:v>
                </c:pt>
                <c:pt idx="4">
                  <c:v>163</c:v>
                </c:pt>
                <c:pt idx="5">
                  <c:v>143</c:v>
                </c:pt>
                <c:pt idx="6">
                  <c:v>94</c:v>
                </c:pt>
                <c:pt idx="7">
                  <c:v>113</c:v>
                </c:pt>
                <c:pt idx="8">
                  <c:v>93</c:v>
                </c:pt>
                <c:pt idx="9">
                  <c:v>74</c:v>
                </c:pt>
                <c:pt idx="10">
                  <c:v>72</c:v>
                </c:pt>
                <c:pt idx="11">
                  <c:v>46</c:v>
                </c:pt>
                <c:pt idx="12">
                  <c:v>25</c:v>
                </c:pt>
                <c:pt idx="13">
                  <c:v>8</c:v>
                </c:pt>
                <c:pt idx="14">
                  <c:v>30</c:v>
                </c:pt>
                <c:pt idx="15">
                  <c:v>43</c:v>
                </c:pt>
                <c:pt idx="16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SC_Data2!$C$90:$C$106</c:f>
              <c:numCache>
                <c:ptCount val="17"/>
                <c:pt idx="1">
                  <c:v>165</c:v>
                </c:pt>
                <c:pt idx="2">
                  <c:v>17</c:v>
                </c:pt>
                <c:pt idx="3">
                  <c:v>6</c:v>
                </c:pt>
                <c:pt idx="4">
                  <c:v>415</c:v>
                </c:pt>
                <c:pt idx="5">
                  <c:v>362</c:v>
                </c:pt>
                <c:pt idx="6">
                  <c:v>271</c:v>
                </c:pt>
                <c:pt idx="7">
                  <c:v>252</c:v>
                </c:pt>
                <c:pt idx="8">
                  <c:v>298</c:v>
                </c:pt>
                <c:pt idx="9">
                  <c:v>303</c:v>
                </c:pt>
                <c:pt idx="10">
                  <c:v>233</c:v>
                </c:pt>
                <c:pt idx="11">
                  <c:v>146</c:v>
                </c:pt>
                <c:pt idx="12">
                  <c:v>106</c:v>
                </c:pt>
                <c:pt idx="13">
                  <c:v>37</c:v>
                </c:pt>
                <c:pt idx="14">
                  <c:v>60</c:v>
                </c:pt>
                <c:pt idx="15">
                  <c:v>115</c:v>
                </c:pt>
                <c:pt idx="16">
                  <c:v>161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SC_Data2!$D$90:$D$106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SC_Data2!$E$90:$E$106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SC_Data2!$F$90:$F$106</c:f>
              <c:numCache>
                <c:ptCount val="17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SC_Data2!$G$68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SC_Data2!$N$3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SC_Data2!$H$90:$H$106</c:f>
              <c:numCache>
                <c:ptCount val="17"/>
                <c:pt idx="1">
                  <c:v>265</c:v>
                </c:pt>
                <c:pt idx="2">
                  <c:v>39</c:v>
                </c:pt>
                <c:pt idx="3">
                  <c:v>18</c:v>
                </c:pt>
                <c:pt idx="4">
                  <c:v>578</c:v>
                </c:pt>
                <c:pt idx="5">
                  <c:v>506</c:v>
                </c:pt>
                <c:pt idx="6">
                  <c:v>366</c:v>
                </c:pt>
                <c:pt idx="7">
                  <c:v>367</c:v>
                </c:pt>
                <c:pt idx="8">
                  <c:v>391</c:v>
                </c:pt>
                <c:pt idx="9">
                  <c:v>380</c:v>
                </c:pt>
                <c:pt idx="10">
                  <c:v>305</c:v>
                </c:pt>
                <c:pt idx="11">
                  <c:v>192</c:v>
                </c:pt>
                <c:pt idx="12">
                  <c:v>133</c:v>
                </c:pt>
                <c:pt idx="13">
                  <c:v>45</c:v>
                </c:pt>
                <c:pt idx="14">
                  <c:v>90</c:v>
                </c:pt>
                <c:pt idx="15">
                  <c:v>160</c:v>
                </c:pt>
                <c:pt idx="16">
                  <c:v>222</c:v>
                </c:pt>
              </c:numCache>
            </c:numRef>
          </c:yVal>
          <c:smooth val="0"/>
        </c:ser>
        <c:axId val="15699792"/>
        <c:axId val="7080401"/>
      </c:scatterChart>
      <c:val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crossBetween val="midCat"/>
        <c:dispUnits/>
        <c:majorUnit val="1"/>
      </c:valAx>
      <c:valAx>
        <c:axId val="7080401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SOUTH CAROLINA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SC_Data2!$AK$90:$AK$106</c:f>
              <c:numCache>
                <c:ptCount val="17"/>
                <c:pt idx="1">
                  <c:v>4.413794579325251</c:v>
                </c:pt>
                <c:pt idx="2">
                  <c:v>0.9703992928435698</c:v>
                </c:pt>
                <c:pt idx="3">
                  <c:v>0.5226742628659536</c:v>
                </c:pt>
                <c:pt idx="4">
                  <c:v>7.019169653761156</c:v>
                </c:pt>
                <c:pt idx="5">
                  <c:v>6.10402105588466</c:v>
                </c:pt>
                <c:pt idx="6">
                  <c:v>3.9639733857140085</c:v>
                </c:pt>
                <c:pt idx="7">
                  <c:v>4.7120381733471275</c:v>
                </c:pt>
                <c:pt idx="8">
                  <c:v>3.816797026017423</c:v>
                </c:pt>
                <c:pt idx="9">
                  <c:v>3.008237693055687</c:v>
                </c:pt>
                <c:pt idx="10">
                  <c:v>2.9065413732035457</c:v>
                </c:pt>
                <c:pt idx="11">
                  <c:v>1.8427929369752798</c:v>
                </c:pt>
                <c:pt idx="12">
                  <c:v>0.9944410743941369</c:v>
                </c:pt>
                <c:pt idx="13">
                  <c:v>0.3150478262290705</c:v>
                </c:pt>
                <c:pt idx="14">
                  <c:v>1.1666043181469967</c:v>
                </c:pt>
                <c:pt idx="15">
                  <c:v>1.6497224821494272</c:v>
                </c:pt>
                <c:pt idx="16">
                  <c:v>2.2747314489963504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SC_Data2!$AL$90:$AL$106</c:f>
              <c:numCache>
                <c:ptCount val="17"/>
                <c:pt idx="1">
                  <c:v>16.92479544076783</c:v>
                </c:pt>
                <c:pt idx="2">
                  <c:v>1.7323958014878222</c:v>
                </c:pt>
                <c:pt idx="3">
                  <c:v>0.6054343789857763</c:v>
                </c:pt>
                <c:pt idx="4">
                  <c:v>41.440325930659846</c:v>
                </c:pt>
                <c:pt idx="5">
                  <c:v>35.78577960111707</c:v>
                </c:pt>
                <c:pt idx="6">
                  <c:v>26.404299516343386</c:v>
                </c:pt>
                <c:pt idx="7">
                  <c:v>24.21728672210375</c:v>
                </c:pt>
                <c:pt idx="8">
                  <c:v>28.123209858600653</c:v>
                </c:pt>
                <c:pt idx="9">
                  <c:v>28.190976654521908</c:v>
                </c:pt>
                <c:pt idx="10">
                  <c:v>21.398251772014028</c:v>
                </c:pt>
                <c:pt idx="11">
                  <c:v>13.272051604645583</c:v>
                </c:pt>
                <c:pt idx="12">
                  <c:v>9.543281934657328</c:v>
                </c:pt>
                <c:pt idx="13">
                  <c:v>3.3020619145533474</c:v>
                </c:pt>
                <c:pt idx="14">
                  <c:v>5.300512559564511</c:v>
                </c:pt>
                <c:pt idx="15">
                  <c:v>10.071992853264202</c:v>
                </c:pt>
                <c:pt idx="16">
                  <c:v>13.987314114242473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SC_Data2!$AR$90:$AR$106</c:f>
              <c:numCache>
                <c:ptCount val="17"/>
                <c:pt idx="1">
                  <c:v>1.8520233354940272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1.7297446896838027</c:v>
                </c:pt>
                <c:pt idx="6">
                  <c:v>1.692820747211078</c:v>
                </c:pt>
                <c:pt idx="7">
                  <c:v>3.312794010468429</c:v>
                </c:pt>
                <c:pt idx="8">
                  <c:v>0</c:v>
                </c:pt>
                <c:pt idx="9">
                  <c:v>4.555670290955476</c:v>
                </c:pt>
                <c:pt idx="10">
                  <c:v>0</c:v>
                </c:pt>
                <c:pt idx="11">
                  <c:v>0</c:v>
                </c:pt>
                <c:pt idx="12">
                  <c:v>2.658195882454578</c:v>
                </c:pt>
                <c:pt idx="13">
                  <c:v>0</c:v>
                </c:pt>
                <c:pt idx="14">
                  <c:v>0</c:v>
                </c:pt>
                <c:pt idx="15">
                  <c:v>2.190604497311033</c:v>
                </c:pt>
                <c:pt idx="16">
                  <c:v>1.030725940279739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SC_Data2!$AQ$90:$AQ$106</c:f>
              <c:numCache>
                <c:ptCount val="17"/>
                <c:pt idx="1">
                  <c:v>8.099358653049148</c:v>
                </c:pt>
                <c:pt idx="2">
                  <c:v>1.1806664953186574</c:v>
                </c:pt>
                <c:pt idx="3">
                  <c:v>0.5384742869553407</c:v>
                </c:pt>
                <c:pt idx="4">
                  <c:v>17.09802195409684</c:v>
                </c:pt>
                <c:pt idx="5">
                  <c:v>14.82955536245221</c:v>
                </c:pt>
                <c:pt idx="6">
                  <c:v>10.58789121317851</c:v>
                </c:pt>
                <c:pt idx="7">
                  <c:v>10.488519215424468</c:v>
                </c:pt>
                <c:pt idx="8">
                  <c:v>10.984781442181</c:v>
                </c:pt>
                <c:pt idx="9">
                  <c:v>10.55386693684566</c:v>
                </c:pt>
                <c:pt idx="10">
                  <c:v>8.39178463544024</c:v>
                </c:pt>
                <c:pt idx="11">
                  <c:v>5.236664506542557</c:v>
                </c:pt>
                <c:pt idx="12">
                  <c:v>3.594649971634698</c:v>
                </c:pt>
                <c:pt idx="13">
                  <c:v>1.203538724794556</c:v>
                </c:pt>
                <c:pt idx="14">
                  <c:v>2.3746288323211258</c:v>
                </c:pt>
                <c:pt idx="15">
                  <c:v>4.167124616298978</c:v>
                </c:pt>
                <c:pt idx="16">
                  <c:v>5.713203367392947</c:v>
                </c:pt>
              </c:numCache>
            </c:numRef>
          </c:yVal>
          <c:smooth val="0"/>
        </c:ser>
        <c:axId val="63723610"/>
        <c:axId val="36641579"/>
      </c:scatterChart>
      <c:val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crossBetween val="midCat"/>
        <c:dispUnits/>
        <c:majorUnit val="1"/>
      </c:valAx>
      <c:valAx>
        <c:axId val="3664157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2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SC_Data2!$AK$90:$AK$106</c:f>
              <c:numCache>
                <c:ptCount val="17"/>
                <c:pt idx="1">
                  <c:v>4.413794579325251</c:v>
                </c:pt>
                <c:pt idx="2">
                  <c:v>0.9703992928435698</c:v>
                </c:pt>
                <c:pt idx="3">
                  <c:v>0.5226742628659536</c:v>
                </c:pt>
                <c:pt idx="4">
                  <c:v>7.019169653761156</c:v>
                </c:pt>
                <c:pt idx="5">
                  <c:v>6.10402105588466</c:v>
                </c:pt>
                <c:pt idx="6">
                  <c:v>3.9639733857140085</c:v>
                </c:pt>
                <c:pt idx="7">
                  <c:v>4.7120381733471275</c:v>
                </c:pt>
                <c:pt idx="8">
                  <c:v>3.816797026017423</c:v>
                </c:pt>
                <c:pt idx="9">
                  <c:v>3.008237693055687</c:v>
                </c:pt>
                <c:pt idx="10">
                  <c:v>2.9065413732035457</c:v>
                </c:pt>
                <c:pt idx="11">
                  <c:v>1.8427929369752798</c:v>
                </c:pt>
                <c:pt idx="12">
                  <c:v>0.9944410743941369</c:v>
                </c:pt>
                <c:pt idx="13">
                  <c:v>0.3150478262290705</c:v>
                </c:pt>
                <c:pt idx="14">
                  <c:v>1.1666043181469967</c:v>
                </c:pt>
                <c:pt idx="15">
                  <c:v>1.6497224821494272</c:v>
                </c:pt>
                <c:pt idx="16">
                  <c:v>2.2747314489963504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SC_Data2!$AL$90:$AL$106</c:f>
              <c:numCache>
                <c:ptCount val="17"/>
                <c:pt idx="1">
                  <c:v>16.92479544076783</c:v>
                </c:pt>
                <c:pt idx="2">
                  <c:v>1.7323958014878222</c:v>
                </c:pt>
                <c:pt idx="3">
                  <c:v>0.6054343789857763</c:v>
                </c:pt>
                <c:pt idx="4">
                  <c:v>41.440325930659846</c:v>
                </c:pt>
                <c:pt idx="5">
                  <c:v>35.78577960111707</c:v>
                </c:pt>
                <c:pt idx="6">
                  <c:v>26.404299516343386</c:v>
                </c:pt>
                <c:pt idx="7">
                  <c:v>24.21728672210375</c:v>
                </c:pt>
                <c:pt idx="8">
                  <c:v>28.123209858600653</c:v>
                </c:pt>
                <c:pt idx="9">
                  <c:v>28.190976654521908</c:v>
                </c:pt>
                <c:pt idx="10">
                  <c:v>21.398251772014028</c:v>
                </c:pt>
                <c:pt idx="11">
                  <c:v>13.272051604645583</c:v>
                </c:pt>
                <c:pt idx="12">
                  <c:v>9.543281934657328</c:v>
                </c:pt>
                <c:pt idx="13">
                  <c:v>3.3020619145533474</c:v>
                </c:pt>
                <c:pt idx="14">
                  <c:v>5.300512559564511</c:v>
                </c:pt>
                <c:pt idx="15">
                  <c:v>10.071992853264202</c:v>
                </c:pt>
                <c:pt idx="16">
                  <c:v>13.987314114242473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SC_Data2!$AM$90:$AM$106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13.374348000534972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12.087513598452798</c:v>
                </c:pt>
                <c:pt idx="13">
                  <c:v>0</c:v>
                </c:pt>
                <c:pt idx="14">
                  <c:v>0</c:v>
                </c:pt>
                <c:pt idx="15">
                  <c:v>11.491611123879567</c:v>
                </c:pt>
                <c:pt idx="16">
                  <c:v>11.175681716584712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SC_Data2!$AN$90:$AN$106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4.6317739694302915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SC_Data2!$AO$90:$AO$106</c:f>
              <c:numCache>
                <c:ptCount val="17"/>
                <c:pt idx="1">
                  <c:v>3.1677648251393817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3.2578595862518327</c:v>
                </c:pt>
                <c:pt idx="7">
                  <c:v>3.2526671870934165</c:v>
                </c:pt>
                <c:pt idx="8">
                  <c:v>0</c:v>
                </c:pt>
                <c:pt idx="9">
                  <c:v>8.648523985239851</c:v>
                </c:pt>
                <c:pt idx="10">
                  <c:v>0</c:v>
                </c:pt>
                <c:pt idx="11">
                  <c:v>0</c:v>
                </c:pt>
                <c:pt idx="12">
                  <c:v>2.517116391461941</c:v>
                </c:pt>
                <c:pt idx="13">
                  <c:v>0</c:v>
                </c:pt>
                <c:pt idx="14">
                  <c:v>0</c:v>
                </c:pt>
                <c:pt idx="15">
                  <c:v>1.9936204146730463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SC_Data2!$AQ$24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SC_Data2!$AQ$90:$AQ$105</c:f>
              <c:numCache>
                <c:ptCount val="16"/>
                <c:pt idx="1">
                  <c:v>8.099358653049148</c:v>
                </c:pt>
                <c:pt idx="2">
                  <c:v>1.1806664953186574</c:v>
                </c:pt>
                <c:pt idx="3">
                  <c:v>0.5384742869553407</c:v>
                </c:pt>
                <c:pt idx="4">
                  <c:v>17.09802195409684</c:v>
                </c:pt>
                <c:pt idx="5">
                  <c:v>14.82955536245221</c:v>
                </c:pt>
                <c:pt idx="6">
                  <c:v>10.58789121317851</c:v>
                </c:pt>
                <c:pt idx="7">
                  <c:v>10.488519215424468</c:v>
                </c:pt>
                <c:pt idx="8">
                  <c:v>10.984781442181</c:v>
                </c:pt>
                <c:pt idx="9">
                  <c:v>10.55386693684566</c:v>
                </c:pt>
                <c:pt idx="10">
                  <c:v>8.39178463544024</c:v>
                </c:pt>
                <c:pt idx="11">
                  <c:v>5.236664506542557</c:v>
                </c:pt>
                <c:pt idx="12">
                  <c:v>3.594649971634698</c:v>
                </c:pt>
                <c:pt idx="13">
                  <c:v>1.203538724794556</c:v>
                </c:pt>
                <c:pt idx="14">
                  <c:v>2.3746288323211258</c:v>
                </c:pt>
                <c:pt idx="15">
                  <c:v>4.167124616298978</c:v>
                </c:pt>
              </c:numCache>
            </c:numRef>
          </c:yVal>
          <c:smooth val="0"/>
        </c:ser>
        <c:axId val="61338756"/>
        <c:axId val="15177893"/>
      </c:scatterChart>
      <c:val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crossBetween val="midCat"/>
        <c:dispUnits/>
        <c:majorUnit val="1"/>
      </c:valAx>
      <c:valAx>
        <c:axId val="1517789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SOUTH CAROLINA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SC_Data2!$K$47:$K$63</c:f>
              <c:numCache>
                <c:ptCount val="17"/>
                <c:pt idx="1">
                  <c:v>394</c:v>
                </c:pt>
                <c:pt idx="2">
                  <c:v>455</c:v>
                </c:pt>
                <c:pt idx="3">
                  <c:v>513</c:v>
                </c:pt>
                <c:pt idx="4">
                  <c:v>475</c:v>
                </c:pt>
                <c:pt idx="5">
                  <c:v>493</c:v>
                </c:pt>
                <c:pt idx="6">
                  <c:v>525</c:v>
                </c:pt>
                <c:pt idx="7">
                  <c:v>543</c:v>
                </c:pt>
                <c:pt idx="8">
                  <c:v>506</c:v>
                </c:pt>
                <c:pt idx="9">
                  <c:v>492</c:v>
                </c:pt>
                <c:pt idx="10">
                  <c:v>521</c:v>
                </c:pt>
                <c:pt idx="11">
                  <c:v>549</c:v>
                </c:pt>
                <c:pt idx="12">
                  <c:v>540</c:v>
                </c:pt>
                <c:pt idx="13">
                  <c:v>510</c:v>
                </c:pt>
                <c:pt idx="14">
                  <c:v>506</c:v>
                </c:pt>
                <c:pt idx="15">
                  <c:v>511</c:v>
                </c:pt>
                <c:pt idx="16">
                  <c:v>530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SC_Data2!$L$47:$L$63</c:f>
              <c:numCache>
                <c:ptCount val="17"/>
                <c:pt idx="1">
                  <c:v>616</c:v>
                </c:pt>
                <c:pt idx="2">
                  <c:v>729</c:v>
                </c:pt>
                <c:pt idx="3">
                  <c:v>877</c:v>
                </c:pt>
                <c:pt idx="4">
                  <c:v>983</c:v>
                </c:pt>
                <c:pt idx="5">
                  <c:v>1047</c:v>
                </c:pt>
                <c:pt idx="6">
                  <c:v>1149</c:v>
                </c:pt>
                <c:pt idx="7">
                  <c:v>1187</c:v>
                </c:pt>
                <c:pt idx="8">
                  <c:v>1216</c:v>
                </c:pt>
                <c:pt idx="9">
                  <c:v>1342</c:v>
                </c:pt>
                <c:pt idx="10">
                  <c:v>1463</c:v>
                </c:pt>
                <c:pt idx="11">
                  <c:v>1615</c:v>
                </c:pt>
                <c:pt idx="12">
                  <c:v>1742</c:v>
                </c:pt>
                <c:pt idx="13">
                  <c:v>1557</c:v>
                </c:pt>
                <c:pt idx="14">
                  <c:v>1556</c:v>
                </c:pt>
                <c:pt idx="15">
                  <c:v>1511</c:v>
                </c:pt>
                <c:pt idx="16">
                  <c:v>1476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SC_Data2!$M$47:$M$63</c:f>
              <c:numCache>
                <c:ptCount val="17"/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SC_Data2!$N$47:$N$63</c:f>
              <c:numCache>
                <c:ptCount val="17"/>
                <c:pt idx="1">
                  <c:v>1011</c:v>
                </c:pt>
                <c:pt idx="2">
                  <c:v>1187</c:v>
                </c:pt>
                <c:pt idx="3">
                  <c:v>1396</c:v>
                </c:pt>
                <c:pt idx="4">
                  <c:v>1459</c:v>
                </c:pt>
                <c:pt idx="5">
                  <c:v>1542</c:v>
                </c:pt>
                <c:pt idx="6">
                  <c:v>1677</c:v>
                </c:pt>
                <c:pt idx="7">
                  <c:v>1733</c:v>
                </c:pt>
                <c:pt idx="8">
                  <c:v>1725</c:v>
                </c:pt>
                <c:pt idx="9">
                  <c:v>1839</c:v>
                </c:pt>
                <c:pt idx="10">
                  <c:v>1986</c:v>
                </c:pt>
                <c:pt idx="11">
                  <c:v>2169</c:v>
                </c:pt>
                <c:pt idx="12">
                  <c:v>2290</c:v>
                </c:pt>
                <c:pt idx="13">
                  <c:v>2079</c:v>
                </c:pt>
                <c:pt idx="14">
                  <c:v>2072</c:v>
                </c:pt>
                <c:pt idx="15">
                  <c:v>2030</c:v>
                </c:pt>
                <c:pt idx="16">
                  <c:v>2012</c:v>
                </c:pt>
              </c:numCache>
            </c:numRef>
          </c:yVal>
          <c:smooth val="0"/>
        </c:ser>
        <c:axId val="2383310"/>
        <c:axId val="21449791"/>
      </c:scatterChart>
      <c:val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crossBetween val="midCat"/>
        <c:dispUnits/>
        <c:majorUnit val="1"/>
      </c:valAx>
      <c:valAx>
        <c:axId val="2144979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SC_Data2!$B$47:$B$63</c:f>
              <c:numCache>
                <c:ptCount val="17"/>
                <c:pt idx="0">
                  <c:v>0</c:v>
                </c:pt>
                <c:pt idx="1">
                  <c:v>394</c:v>
                </c:pt>
                <c:pt idx="2">
                  <c:v>455</c:v>
                </c:pt>
                <c:pt idx="3">
                  <c:v>513</c:v>
                </c:pt>
                <c:pt idx="4">
                  <c:v>475</c:v>
                </c:pt>
                <c:pt idx="5">
                  <c:v>493</c:v>
                </c:pt>
                <c:pt idx="6">
                  <c:v>525</c:v>
                </c:pt>
                <c:pt idx="7">
                  <c:v>543</c:v>
                </c:pt>
                <c:pt idx="8">
                  <c:v>506</c:v>
                </c:pt>
                <c:pt idx="9">
                  <c:v>492</c:v>
                </c:pt>
                <c:pt idx="10">
                  <c:v>521</c:v>
                </c:pt>
                <c:pt idx="11">
                  <c:v>549</c:v>
                </c:pt>
                <c:pt idx="12">
                  <c:v>540</c:v>
                </c:pt>
                <c:pt idx="13">
                  <c:v>510</c:v>
                </c:pt>
                <c:pt idx="14">
                  <c:v>506</c:v>
                </c:pt>
                <c:pt idx="15">
                  <c:v>511</c:v>
                </c:pt>
                <c:pt idx="16">
                  <c:v>530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SC_Data2!$C$47:$C$63</c:f>
              <c:numCache>
                <c:ptCount val="17"/>
                <c:pt idx="0">
                  <c:v>0</c:v>
                </c:pt>
                <c:pt idx="1">
                  <c:v>616</c:v>
                </c:pt>
                <c:pt idx="2">
                  <c:v>729</c:v>
                </c:pt>
                <c:pt idx="3">
                  <c:v>877</c:v>
                </c:pt>
                <c:pt idx="4">
                  <c:v>983</c:v>
                </c:pt>
                <c:pt idx="5">
                  <c:v>1047</c:v>
                </c:pt>
                <c:pt idx="6">
                  <c:v>1149</c:v>
                </c:pt>
                <c:pt idx="7">
                  <c:v>1187</c:v>
                </c:pt>
                <c:pt idx="8">
                  <c:v>1216</c:v>
                </c:pt>
                <c:pt idx="9">
                  <c:v>1342</c:v>
                </c:pt>
                <c:pt idx="10">
                  <c:v>1463</c:v>
                </c:pt>
                <c:pt idx="11">
                  <c:v>1615</c:v>
                </c:pt>
                <c:pt idx="12">
                  <c:v>1742</c:v>
                </c:pt>
                <c:pt idx="13">
                  <c:v>1557</c:v>
                </c:pt>
                <c:pt idx="14">
                  <c:v>1556</c:v>
                </c:pt>
                <c:pt idx="15">
                  <c:v>1511</c:v>
                </c:pt>
                <c:pt idx="16">
                  <c:v>1476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SC_Data2!$F$47:$F$63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SC_Data2!$G$46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SC_Data2!$H$46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SC_Data2!$H$47:$H$63</c:f>
              <c:numCache>
                <c:ptCount val="17"/>
                <c:pt idx="1">
                  <c:v>1011</c:v>
                </c:pt>
                <c:pt idx="2">
                  <c:v>1187</c:v>
                </c:pt>
                <c:pt idx="3">
                  <c:v>1396</c:v>
                </c:pt>
                <c:pt idx="4">
                  <c:v>1459</c:v>
                </c:pt>
                <c:pt idx="5">
                  <c:v>1542</c:v>
                </c:pt>
                <c:pt idx="6">
                  <c:v>1677</c:v>
                </c:pt>
                <c:pt idx="7">
                  <c:v>1733</c:v>
                </c:pt>
                <c:pt idx="8">
                  <c:v>1725</c:v>
                </c:pt>
                <c:pt idx="9">
                  <c:v>1839</c:v>
                </c:pt>
                <c:pt idx="10">
                  <c:v>1986</c:v>
                </c:pt>
                <c:pt idx="11">
                  <c:v>2169</c:v>
                </c:pt>
                <c:pt idx="12">
                  <c:v>2290</c:v>
                </c:pt>
                <c:pt idx="13">
                  <c:v>2079</c:v>
                </c:pt>
                <c:pt idx="14">
                  <c:v>2072</c:v>
                </c:pt>
                <c:pt idx="15">
                  <c:v>2030</c:v>
                </c:pt>
                <c:pt idx="16">
                  <c:v>2012</c:v>
                </c:pt>
              </c:numCache>
            </c:numRef>
          </c:yVal>
          <c:smooth val="0"/>
        </c:ser>
        <c:axId val="58830392"/>
        <c:axId val="59711481"/>
      </c:scatterChart>
      <c:val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crossBetween val="midCat"/>
        <c:dispUnits/>
        <c:majorUnit val="1"/>
      </c:valAx>
      <c:valAx>
        <c:axId val="59711481"/>
        <c:scaling>
          <c:orientation val="minMax"/>
          <c:max val="2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crossBetween val="midCat"/>
        <c:dispUnits/>
        <c:majorUnit val="2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SOUTH CAROLINA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SC_Data2!$AK$47:$AK$63</c:f>
              <c:numCache>
                <c:ptCount val="17"/>
                <c:pt idx="1">
                  <c:v>17.566010750041908</c:v>
                </c:pt>
                <c:pt idx="2">
                  <c:v>20.06962173835565</c:v>
                </c:pt>
                <c:pt idx="3">
                  <c:v>22.344324737519518</c:v>
                </c:pt>
                <c:pt idx="4">
                  <c:v>20.454635494089256</c:v>
                </c:pt>
                <c:pt idx="5">
                  <c:v>21.043932731126837</c:v>
                </c:pt>
                <c:pt idx="6">
                  <c:v>22.139213058509092</c:v>
                </c:pt>
                <c:pt idx="7">
                  <c:v>22.6428029037831</c:v>
                </c:pt>
                <c:pt idx="8">
                  <c:v>20.76665908779372</c:v>
                </c:pt>
                <c:pt idx="9">
                  <c:v>20.000715472748617</c:v>
                </c:pt>
                <c:pt idx="10">
                  <c:v>21.03205632554232</c:v>
                </c:pt>
                <c:pt idx="11">
                  <c:v>21.993333095639752</c:v>
                </c:pt>
                <c:pt idx="12">
                  <c:v>21.479927206913356</c:v>
                </c:pt>
                <c:pt idx="13">
                  <c:v>20.084298922103244</c:v>
                </c:pt>
                <c:pt idx="14">
                  <c:v>19.676726166079348</c:v>
                </c:pt>
                <c:pt idx="15">
                  <c:v>19.604841590194358</c:v>
                </c:pt>
                <c:pt idx="16">
                  <c:v>20.093461132801096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SC_Data2!$AL$47:$AL$63</c:f>
              <c:numCache>
                <c:ptCount val="17"/>
                <c:pt idx="1">
                  <c:v>63.18590297886657</c:v>
                </c:pt>
                <c:pt idx="2">
                  <c:v>74.28920819321308</c:v>
                </c:pt>
                <c:pt idx="3">
                  <c:v>88.49432506175431</c:v>
                </c:pt>
                <c:pt idx="4">
                  <c:v>98.15865154177983</c:v>
                </c:pt>
                <c:pt idx="5">
                  <c:v>103.501964757927</c:v>
                </c:pt>
                <c:pt idx="6">
                  <c:v>111.9503326357142</c:v>
                </c:pt>
                <c:pt idx="7">
                  <c:v>114.0711084886395</c:v>
                </c:pt>
                <c:pt idx="8">
                  <c:v>114.75779593308187</c:v>
                </c:pt>
                <c:pt idx="9">
                  <c:v>124.85904511672739</c:v>
                </c:pt>
                <c:pt idx="10">
                  <c:v>134.358980010543</c:v>
                </c:pt>
                <c:pt idx="11">
                  <c:v>146.81070781851105</c:v>
                </c:pt>
                <c:pt idx="12">
                  <c:v>156.83393519031193</c:v>
                </c:pt>
                <c:pt idx="13">
                  <c:v>138.95433516106922</c:v>
                </c:pt>
                <c:pt idx="14">
                  <c:v>137.4599590447063</c:v>
                </c:pt>
                <c:pt idx="15">
                  <c:v>132.33722783723658</c:v>
                </c:pt>
                <c:pt idx="16">
                  <c:v>128.23152566845897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SC_Data2!$AR$47:$AR$63</c:f>
              <c:numCache>
                <c:ptCount val="17"/>
                <c:pt idx="1">
                  <c:v>1.8520233354940272</c:v>
                </c:pt>
                <c:pt idx="2">
                  <c:v>5.473353888817938</c:v>
                </c:pt>
                <c:pt idx="3">
                  <c:v>10.739408258604952</c:v>
                </c:pt>
                <c:pt idx="4">
                  <c:v>1.7588293232024763</c:v>
                </c:pt>
                <c:pt idx="5">
                  <c:v>3.4594893793676054</c:v>
                </c:pt>
                <c:pt idx="6">
                  <c:v>5.0784622416332335</c:v>
                </c:pt>
                <c:pt idx="7">
                  <c:v>4.969191015702644</c:v>
                </c:pt>
                <c:pt idx="8">
                  <c:v>4.7431579945928</c:v>
                </c:pt>
                <c:pt idx="9">
                  <c:v>7.592783818259127</c:v>
                </c:pt>
                <c:pt idx="10">
                  <c:v>2.9213286202564928</c:v>
                </c:pt>
                <c:pt idx="11">
                  <c:v>7.1236233597857215</c:v>
                </c:pt>
                <c:pt idx="12">
                  <c:v>10.632783529818312</c:v>
                </c:pt>
                <c:pt idx="13">
                  <c:v>15.158213857133834</c:v>
                </c:pt>
                <c:pt idx="14">
                  <c:v>11.55615133935794</c:v>
                </c:pt>
                <c:pt idx="15">
                  <c:v>8.762417989244131</c:v>
                </c:pt>
                <c:pt idx="16">
                  <c:v>6.184355641678433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SC_Data2!$AQ$47:$AQ$63</c:f>
              <c:numCache>
                <c:ptCount val="17"/>
                <c:pt idx="1">
                  <c:v>30.899817351821472</c:v>
                </c:pt>
                <c:pt idx="2">
                  <c:v>35.93464435751913</c:v>
                </c:pt>
                <c:pt idx="3">
                  <c:v>41.76167247720309</c:v>
                </c:pt>
                <c:pt idx="4">
                  <c:v>43.15919382530673</c:v>
                </c:pt>
                <c:pt idx="5">
                  <c:v>45.192044207314844</c:v>
                </c:pt>
                <c:pt idx="6">
                  <c:v>48.51337039480973</c:v>
                </c:pt>
                <c:pt idx="7">
                  <c:v>49.527530791091564</c:v>
                </c:pt>
                <c:pt idx="8">
                  <c:v>48.46227106844558</c:v>
                </c:pt>
                <c:pt idx="9">
                  <c:v>51.075161307524134</c:v>
                </c:pt>
                <c:pt idx="10">
                  <c:v>54.64289929830923</c:v>
                </c:pt>
                <c:pt idx="11">
                  <c:v>59.15794434734796</c:v>
                </c:pt>
                <c:pt idx="12">
                  <c:v>61.89284537626661</c:v>
                </c:pt>
                <c:pt idx="13">
                  <c:v>55.603489085508485</c:v>
                </c:pt>
                <c:pt idx="14">
                  <c:v>54.66923267299303</c:v>
                </c:pt>
                <c:pt idx="15">
                  <c:v>52.87039356929329</c:v>
                </c:pt>
                <c:pt idx="16">
                  <c:v>51.77912241078653</c:v>
                </c:pt>
              </c:numCache>
            </c:numRef>
          </c:yVal>
          <c:smooth val="0"/>
        </c:ser>
        <c:axId val="532418"/>
        <c:axId val="4791763"/>
      </c:scatterChart>
      <c:val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crossBetween val="midCat"/>
        <c:dispUnits/>
        <c:majorUnit val="1"/>
      </c:valAx>
      <c:valAx>
        <c:axId val="479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SC_Data2!$AK$47:$AK$63</c:f>
              <c:numCache>
                <c:ptCount val="17"/>
                <c:pt idx="1">
                  <c:v>17.566010750041908</c:v>
                </c:pt>
                <c:pt idx="2">
                  <c:v>20.06962173835565</c:v>
                </c:pt>
                <c:pt idx="3">
                  <c:v>22.344324737519518</c:v>
                </c:pt>
                <c:pt idx="4">
                  <c:v>20.454635494089256</c:v>
                </c:pt>
                <c:pt idx="5">
                  <c:v>21.043932731126837</c:v>
                </c:pt>
                <c:pt idx="6">
                  <c:v>22.139213058509092</c:v>
                </c:pt>
                <c:pt idx="7">
                  <c:v>22.6428029037831</c:v>
                </c:pt>
                <c:pt idx="8">
                  <c:v>20.76665908779372</c:v>
                </c:pt>
                <c:pt idx="9">
                  <c:v>20.000715472748617</c:v>
                </c:pt>
                <c:pt idx="10">
                  <c:v>21.03205632554232</c:v>
                </c:pt>
                <c:pt idx="11">
                  <c:v>21.993333095639752</c:v>
                </c:pt>
                <c:pt idx="12">
                  <c:v>21.479927206913356</c:v>
                </c:pt>
                <c:pt idx="13">
                  <c:v>20.084298922103244</c:v>
                </c:pt>
                <c:pt idx="14">
                  <c:v>19.676726166079348</c:v>
                </c:pt>
                <c:pt idx="15">
                  <c:v>19.604841590194358</c:v>
                </c:pt>
                <c:pt idx="16">
                  <c:v>20.093461132801096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SC_Data2!$AL$47:$AL$63</c:f>
              <c:numCache>
                <c:ptCount val="17"/>
                <c:pt idx="1">
                  <c:v>63.18590297886657</c:v>
                </c:pt>
                <c:pt idx="2">
                  <c:v>74.28920819321308</c:v>
                </c:pt>
                <c:pt idx="3">
                  <c:v>88.49432506175431</c:v>
                </c:pt>
                <c:pt idx="4">
                  <c:v>98.15865154177983</c:v>
                </c:pt>
                <c:pt idx="5">
                  <c:v>103.501964757927</c:v>
                </c:pt>
                <c:pt idx="6">
                  <c:v>111.9503326357142</c:v>
                </c:pt>
                <c:pt idx="7">
                  <c:v>114.0711084886395</c:v>
                </c:pt>
                <c:pt idx="8">
                  <c:v>114.75779593308187</c:v>
                </c:pt>
                <c:pt idx="9">
                  <c:v>124.85904511672739</c:v>
                </c:pt>
                <c:pt idx="10">
                  <c:v>134.358980010543</c:v>
                </c:pt>
                <c:pt idx="11">
                  <c:v>146.81070781851105</c:v>
                </c:pt>
                <c:pt idx="12">
                  <c:v>156.83393519031193</c:v>
                </c:pt>
                <c:pt idx="13">
                  <c:v>138.95433516106922</c:v>
                </c:pt>
                <c:pt idx="14">
                  <c:v>137.4599590447063</c:v>
                </c:pt>
                <c:pt idx="15">
                  <c:v>132.33722783723658</c:v>
                </c:pt>
                <c:pt idx="16">
                  <c:v>128.23152566845897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SC_Data2!$AM$47:$AM$63</c:f>
              <c:numCache>
                <c:ptCount val="17"/>
                <c:pt idx="1">
                  <c:v>0</c:v>
                </c:pt>
                <c:pt idx="2">
                  <c:v>44.86316733961417</c:v>
                </c:pt>
                <c:pt idx="3">
                  <c:v>28.851702250432773</c:v>
                </c:pt>
                <c:pt idx="4">
                  <c:v>0</c:v>
                </c:pt>
                <c:pt idx="5">
                  <c:v>26.748696001069945</c:v>
                </c:pt>
                <c:pt idx="6">
                  <c:v>0</c:v>
                </c:pt>
                <c:pt idx="7">
                  <c:v>12.44090569793481</c:v>
                </c:pt>
                <c:pt idx="8">
                  <c:v>0</c:v>
                </c:pt>
                <c:pt idx="9">
                  <c:v>24.962556165751376</c:v>
                </c:pt>
                <c:pt idx="10">
                  <c:v>12.487512487512488</c:v>
                </c:pt>
                <c:pt idx="11">
                  <c:v>24.98750624687656</c:v>
                </c:pt>
                <c:pt idx="12">
                  <c:v>60.437567992263986</c:v>
                </c:pt>
                <c:pt idx="13">
                  <c:v>47.630388187663726</c:v>
                </c:pt>
                <c:pt idx="14">
                  <c:v>34.538337554685704</c:v>
                </c:pt>
                <c:pt idx="15">
                  <c:v>45.96644449551827</c:v>
                </c:pt>
                <c:pt idx="16">
                  <c:v>11.175681716584712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SC_Data2!$AN$47:$AN$63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5.629362756136006</c:v>
                </c:pt>
                <c:pt idx="4">
                  <c:v>0</c:v>
                </c:pt>
                <c:pt idx="5">
                  <c:v>0</c:v>
                </c:pt>
                <c:pt idx="6">
                  <c:v>4.856962455680218</c:v>
                </c:pt>
                <c:pt idx="7">
                  <c:v>4.6317739694302915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6.165798316737059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SC_Data2!$AO$47:$AO$63</c:f>
              <c:numCache>
                <c:ptCount val="17"/>
                <c:pt idx="1">
                  <c:v>3.1677648251393817</c:v>
                </c:pt>
                <c:pt idx="2">
                  <c:v>0</c:v>
                </c:pt>
                <c:pt idx="3">
                  <c:v>9.6237128284092</c:v>
                </c:pt>
                <c:pt idx="4">
                  <c:v>3.2248701989744912</c:v>
                </c:pt>
                <c:pt idx="5">
                  <c:v>0</c:v>
                </c:pt>
                <c:pt idx="6">
                  <c:v>6.515719172503665</c:v>
                </c:pt>
                <c:pt idx="7">
                  <c:v>3.2526671870934165</c:v>
                </c:pt>
                <c:pt idx="8">
                  <c:v>9.202171712524155</c:v>
                </c:pt>
                <c:pt idx="9">
                  <c:v>8.648523985239851</c:v>
                </c:pt>
                <c:pt idx="10">
                  <c:v>2.791268910846871</c:v>
                </c:pt>
                <c:pt idx="11">
                  <c:v>8.136696501220504</c:v>
                </c:pt>
                <c:pt idx="12">
                  <c:v>7.551349174385823</c:v>
                </c:pt>
                <c:pt idx="13">
                  <c:v>19.141045579614786</c:v>
                </c:pt>
                <c:pt idx="14">
                  <c:v>15.05700150570015</c:v>
                </c:pt>
                <c:pt idx="15">
                  <c:v>3.9872408293460926</c:v>
                </c:pt>
                <c:pt idx="16">
                  <c:v>9.208272712204645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SC_Data2!$AQ$24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SC_Data2!$AQ$47:$AQ$63</c:f>
              <c:numCache>
                <c:ptCount val="17"/>
                <c:pt idx="1">
                  <c:v>30.899817351821472</c:v>
                </c:pt>
                <c:pt idx="2">
                  <c:v>35.93464435751913</c:v>
                </c:pt>
                <c:pt idx="3">
                  <c:v>41.76167247720309</c:v>
                </c:pt>
                <c:pt idx="4">
                  <c:v>43.15919382530673</c:v>
                </c:pt>
                <c:pt idx="5">
                  <c:v>45.192044207314844</c:v>
                </c:pt>
                <c:pt idx="6">
                  <c:v>48.51337039480973</c:v>
                </c:pt>
                <c:pt idx="7">
                  <c:v>49.527530791091564</c:v>
                </c:pt>
                <c:pt idx="8">
                  <c:v>48.46227106844558</c:v>
                </c:pt>
                <c:pt idx="9">
                  <c:v>51.075161307524134</c:v>
                </c:pt>
                <c:pt idx="10">
                  <c:v>54.64289929830923</c:v>
                </c:pt>
                <c:pt idx="11">
                  <c:v>59.15794434734796</c:v>
                </c:pt>
                <c:pt idx="12">
                  <c:v>61.89284537626661</c:v>
                </c:pt>
                <c:pt idx="13">
                  <c:v>55.603489085508485</c:v>
                </c:pt>
                <c:pt idx="14">
                  <c:v>54.66923267299303</c:v>
                </c:pt>
                <c:pt idx="15">
                  <c:v>52.87039356929329</c:v>
                </c:pt>
                <c:pt idx="16">
                  <c:v>51.77912241078653</c:v>
                </c:pt>
              </c:numCache>
            </c:numRef>
          </c:yVal>
          <c:smooth val="0"/>
        </c:ser>
        <c:axId val="43125868"/>
        <c:axId val="52588493"/>
      </c:scatterChart>
      <c:val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crossBetween val="midCat"/>
        <c:dispUnits/>
        <c:majorUnit val="1"/>
      </c:val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SC_Data3!$L$4:$L$20</c:f>
              <c:numCache>
                <c:ptCount val="17"/>
                <c:pt idx="1">
                  <c:v>13.107632387087108</c:v>
                </c:pt>
                <c:pt idx="2">
                  <c:v>14.555989392653549</c:v>
                </c:pt>
                <c:pt idx="3">
                  <c:v>15.898008828839423</c:v>
                </c:pt>
                <c:pt idx="4">
                  <c:v>13.263216278272612</c:v>
                </c:pt>
                <c:pt idx="5">
                  <c:v>11.951929340193741</c:v>
                </c:pt>
                <c:pt idx="6">
                  <c:v>12.566639031306112</c:v>
                </c:pt>
                <c:pt idx="7">
                  <c:v>12.301338594136306</c:v>
                </c:pt>
                <c:pt idx="8">
                  <c:v>12.927860894575142</c:v>
                </c:pt>
                <c:pt idx="9">
                  <c:v>13.902936365203308</c:v>
                </c:pt>
                <c:pt idx="10">
                  <c:v>12.473906726665216</c:v>
                </c:pt>
                <c:pt idx="11">
                  <c:v>13.42033986710258</c:v>
                </c:pt>
                <c:pt idx="12">
                  <c:v>13.96195268449368</c:v>
                </c:pt>
                <c:pt idx="13">
                  <c:v>14.098390223750902</c:v>
                </c:pt>
                <c:pt idx="14">
                  <c:v>15.243629757120758</c:v>
                </c:pt>
                <c:pt idx="15">
                  <c:v>15.307890008781893</c:v>
                </c:pt>
                <c:pt idx="16">
                  <c:v>13.345091167445256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SC_Data3!$M$4:$M$20</c:f>
              <c:numCache>
                <c:ptCount val="17"/>
                <c:pt idx="1">
                  <c:v>39.79891291526011</c:v>
                </c:pt>
                <c:pt idx="2">
                  <c:v>45.75563028635484</c:v>
                </c:pt>
                <c:pt idx="3">
                  <c:v>49.84743053649558</c:v>
                </c:pt>
                <c:pt idx="4">
                  <c:v>46.233423869627735</c:v>
                </c:pt>
                <c:pt idx="5">
                  <c:v>46.659911524108445</c:v>
                </c:pt>
                <c:pt idx="6">
                  <c:v>46.86519582052091</c:v>
                </c:pt>
                <c:pt idx="7">
                  <c:v>47.857971379395515</c:v>
                </c:pt>
                <c:pt idx="8">
                  <c:v>54.73644871808181</c:v>
                </c:pt>
                <c:pt idx="9">
                  <c:v>60.75481107393665</c:v>
                </c:pt>
                <c:pt idx="10">
                  <c:v>58.22528593758323</c:v>
                </c:pt>
                <c:pt idx="11">
                  <c:v>61.996843797043056</c:v>
                </c:pt>
                <c:pt idx="12">
                  <c:v>60.59083718890927</c:v>
                </c:pt>
                <c:pt idx="13">
                  <c:v>60.418808544665296</c:v>
                </c:pt>
                <c:pt idx="14">
                  <c:v>60.77921068300638</c:v>
                </c:pt>
                <c:pt idx="15">
                  <c:v>61.83327786438719</c:v>
                </c:pt>
                <c:pt idx="16">
                  <c:v>57.77368873274066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SC_Data3!$N$4:$N$20</c:f>
              <c:numCache>
                <c:ptCount val="17"/>
                <c:pt idx="1">
                  <c:v>21.19415053875717</c:v>
                </c:pt>
                <c:pt idx="2">
                  <c:v>23.98097775895146</c:v>
                </c:pt>
                <c:pt idx="3">
                  <c:v>26.133975720045797</c:v>
                </c:pt>
                <c:pt idx="4">
                  <c:v>23.197374454365256</c:v>
                </c:pt>
                <c:pt idx="5">
                  <c:v>22.419031372632027</c:v>
                </c:pt>
                <c:pt idx="6">
                  <c:v>22.92723384542394</c:v>
                </c:pt>
                <c:pt idx="7">
                  <c:v>23.061094160221387</c:v>
                </c:pt>
                <c:pt idx="8">
                  <c:v>25.599068251120283</c:v>
                </c:pt>
                <c:pt idx="9">
                  <c:v>28.149298219606393</c:v>
                </c:pt>
                <c:pt idx="10">
                  <c:v>26.44386147679011</c:v>
                </c:pt>
                <c:pt idx="11">
                  <c:v>28.279324088005698</c:v>
                </c:pt>
                <c:pt idx="12">
                  <c:v>28.250582668267533</c:v>
                </c:pt>
                <c:pt idx="13">
                  <c:v>28.280164347374413</c:v>
                </c:pt>
                <c:pt idx="14">
                  <c:v>29.161351920275028</c:v>
                </c:pt>
                <c:pt idx="15">
                  <c:v>29.480196111335363</c:v>
                </c:pt>
                <c:pt idx="16">
                  <c:v>26.84285999719694</c:v>
                </c:pt>
              </c:numCache>
            </c:numRef>
          </c:yVal>
          <c:smooth val="1"/>
        </c:ser>
        <c:axId val="2787164"/>
        <c:axId val="25084477"/>
      </c:scatterChart>
      <c:val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084477"/>
        <c:crossesAt val="0"/>
        <c:crossBetween val="midCat"/>
        <c:dispUnits/>
        <c:majorUnit val="1"/>
      </c:valAx>
      <c:valAx>
        <c:axId val="250844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SC_Data2!$Q$4:$Q$20</c:f>
              <c:numCache>
                <c:ptCount val="17"/>
                <c:pt idx="1">
                  <c:v>42.9451287793953</c:v>
                </c:pt>
                <c:pt idx="2">
                  <c:v>41.52070883989285</c:v>
                </c:pt>
                <c:pt idx="3">
                  <c:v>40.61645084807587</c:v>
                </c:pt>
                <c:pt idx="4">
                  <c:v>38.874137015400954</c:v>
                </c:pt>
                <c:pt idx="5">
                  <c:v>36.811056800943874</c:v>
                </c:pt>
                <c:pt idx="6">
                  <c:v>33.93976456199358</c:v>
                </c:pt>
                <c:pt idx="7">
                  <c:v>32.77432412895764</c:v>
                </c:pt>
                <c:pt idx="8">
                  <c:v>31.30803926771027</c:v>
                </c:pt>
                <c:pt idx="9">
                  <c:v>28.93483709273183</c:v>
                </c:pt>
                <c:pt idx="10">
                  <c:v>27.806691449814124</c:v>
                </c:pt>
                <c:pt idx="11">
                  <c:v>28.06628392484342</c:v>
                </c:pt>
                <c:pt idx="12">
                  <c:v>27.406667499063552</c:v>
                </c:pt>
                <c:pt idx="13">
                  <c:v>26.99975080986793</c:v>
                </c:pt>
                <c:pt idx="14">
                  <c:v>28.825</c:v>
                </c:pt>
                <c:pt idx="15">
                  <c:v>29.701916252661466</c:v>
                </c:pt>
                <c:pt idx="16">
                  <c:v>29.53560371517028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SC_Data2!$R$4:$R$20</c:f>
              <c:numCache>
                <c:ptCount val="17"/>
                <c:pt idx="1">
                  <c:v>56.68159761104889</c:v>
                </c:pt>
                <c:pt idx="2">
                  <c:v>58.10838656501134</c:v>
                </c:pt>
                <c:pt idx="3">
                  <c:v>59.05526171803756</c:v>
                </c:pt>
                <c:pt idx="4">
                  <c:v>60.789520269074174</c:v>
                </c:pt>
                <c:pt idx="5">
                  <c:v>62.98668464520478</c:v>
                </c:pt>
                <c:pt idx="6">
                  <c:v>65.83091270447945</c:v>
                </c:pt>
                <c:pt idx="7">
                  <c:v>67.0666473904872</c:v>
                </c:pt>
                <c:pt idx="8">
                  <c:v>68.40010612894667</c:v>
                </c:pt>
                <c:pt idx="9">
                  <c:v>70.76441102756891</c:v>
                </c:pt>
                <c:pt idx="10">
                  <c:v>71.92069392812887</c:v>
                </c:pt>
                <c:pt idx="11">
                  <c:v>71.43789144050105</c:v>
                </c:pt>
                <c:pt idx="12">
                  <c:v>72.00649269571731</c:v>
                </c:pt>
                <c:pt idx="13">
                  <c:v>71.33067530525791</c:v>
                </c:pt>
                <c:pt idx="14">
                  <c:v>70.7</c:v>
                </c:pt>
                <c:pt idx="15">
                  <c:v>69.68299030044949</c:v>
                </c:pt>
                <c:pt idx="16">
                  <c:v>69.78328173374612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SC_Data2!$S$4:$S$20</c:f>
              <c:numCache>
                <c:ptCount val="17"/>
                <c:pt idx="1">
                  <c:v>0.03732736095558044</c:v>
                </c:pt>
                <c:pt idx="2">
                  <c:v>0.082423243354626</c:v>
                </c:pt>
                <c:pt idx="3">
                  <c:v>0.09119095385737735</c:v>
                </c:pt>
                <c:pt idx="4">
                  <c:v>0.05310674455655868</c:v>
                </c:pt>
                <c:pt idx="5">
                  <c:v>0.06741951795044665</c:v>
                </c:pt>
                <c:pt idx="6">
                  <c:v>0.045864546705396726</c:v>
                </c:pt>
                <c:pt idx="7">
                  <c:v>0.04337140378776926</c:v>
                </c:pt>
                <c:pt idx="8">
                  <c:v>0.09286282833642875</c:v>
                </c:pt>
                <c:pt idx="9">
                  <c:v>0.03759398496240602</c:v>
                </c:pt>
                <c:pt idx="10">
                  <c:v>0.07434944237918216</c:v>
                </c:pt>
                <c:pt idx="11">
                  <c:v>0.1304801670146138</c:v>
                </c:pt>
                <c:pt idx="12">
                  <c:v>0.17480334623548507</c:v>
                </c:pt>
                <c:pt idx="13">
                  <c:v>0.099676052828308</c:v>
                </c:pt>
                <c:pt idx="14">
                  <c:v>0.1</c:v>
                </c:pt>
                <c:pt idx="15">
                  <c:v>0.1301159214572983</c:v>
                </c:pt>
                <c:pt idx="16">
                  <c:v>0.04953560371517028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SC_Data2!$T$4:$T$20</c:f>
              <c:numCache>
                <c:ptCount val="17"/>
                <c:pt idx="1">
                  <c:v>0.01866368047779022</c:v>
                </c:pt>
                <c:pt idx="2">
                  <c:v>0.0618174325159695</c:v>
                </c:pt>
                <c:pt idx="3">
                  <c:v>0.07295276308590187</c:v>
                </c:pt>
                <c:pt idx="4">
                  <c:v>0</c:v>
                </c:pt>
                <c:pt idx="5">
                  <c:v>0.016854879487611663</c:v>
                </c:pt>
                <c:pt idx="6">
                  <c:v>0.015288182235132243</c:v>
                </c:pt>
                <c:pt idx="7">
                  <c:v>0.014457134595923087</c:v>
                </c:pt>
                <c:pt idx="8">
                  <c:v>0.013266118333775535</c:v>
                </c:pt>
                <c:pt idx="9">
                  <c:v>0.012531328320802004</c:v>
                </c:pt>
                <c:pt idx="10">
                  <c:v>0.04956629491945477</c:v>
                </c:pt>
                <c:pt idx="11">
                  <c:v>0.013048016701461376</c:v>
                </c:pt>
                <c:pt idx="12">
                  <c:v>0.037457859907603946</c:v>
                </c:pt>
                <c:pt idx="13">
                  <c:v>0.049838026414154</c:v>
                </c:pt>
                <c:pt idx="14">
                  <c:v>0</c:v>
                </c:pt>
                <c:pt idx="15">
                  <c:v>0.035486160397444996</c:v>
                </c:pt>
                <c:pt idx="16">
                  <c:v>0.04953560371517028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SC_Data2!$U$3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SC_Data2!$U$4:$U$20</c:f>
              <c:numCache>
                <c:ptCount val="17"/>
                <c:pt idx="1">
                  <c:v>0.3172825681224338</c:v>
                </c:pt>
                <c:pt idx="2">
                  <c:v>0.2266639192252215</c:v>
                </c:pt>
                <c:pt idx="3">
                  <c:v>0.16414371694327923</c:v>
                </c:pt>
                <c:pt idx="4">
                  <c:v>0.28323597096831293</c:v>
                </c:pt>
                <c:pt idx="5">
                  <c:v>0.11798415641328165</c:v>
                </c:pt>
                <c:pt idx="6">
                  <c:v>0.16817000458645467</c:v>
                </c:pt>
                <c:pt idx="7">
                  <c:v>0.10119994217146161</c:v>
                </c:pt>
                <c:pt idx="8">
                  <c:v>0.1857256566728575</c:v>
                </c:pt>
                <c:pt idx="9">
                  <c:v>0.2506265664160401</c:v>
                </c:pt>
                <c:pt idx="10">
                  <c:v>0.14869888475836432</c:v>
                </c:pt>
                <c:pt idx="11">
                  <c:v>0.3522964509394572</c:v>
                </c:pt>
                <c:pt idx="12">
                  <c:v>0.37457859907603946</c:v>
                </c:pt>
                <c:pt idx="13">
                  <c:v>1.520059805631697</c:v>
                </c:pt>
                <c:pt idx="14">
                  <c:v>0.375</c:v>
                </c:pt>
                <c:pt idx="15">
                  <c:v>0.44949136503430326</c:v>
                </c:pt>
                <c:pt idx="16">
                  <c:v>0.5820433436532508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SC_Data2!$V$3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SC_Data2!$V$4:$V$20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534390"/>
        <c:axId val="31809511"/>
      </c:scatterChart>
      <c:val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crossBetween val="midCat"/>
        <c:dispUnits/>
        <c:majorUnit val="1"/>
      </c:valAx>
      <c:valAx>
        <c:axId val="318095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SC_Data2!$R$4:$R$20</c:f>
              <c:numCache>
                <c:ptCount val="17"/>
                <c:pt idx="1">
                  <c:v>56.68159761104889</c:v>
                </c:pt>
                <c:pt idx="2">
                  <c:v>58.10838656501134</c:v>
                </c:pt>
                <c:pt idx="3">
                  <c:v>59.05526171803756</c:v>
                </c:pt>
                <c:pt idx="4">
                  <c:v>60.789520269074174</c:v>
                </c:pt>
                <c:pt idx="5">
                  <c:v>62.98668464520478</c:v>
                </c:pt>
                <c:pt idx="6">
                  <c:v>65.83091270447945</c:v>
                </c:pt>
                <c:pt idx="7">
                  <c:v>67.0666473904872</c:v>
                </c:pt>
                <c:pt idx="8">
                  <c:v>68.40010612894667</c:v>
                </c:pt>
                <c:pt idx="9">
                  <c:v>70.76441102756891</c:v>
                </c:pt>
                <c:pt idx="10">
                  <c:v>71.92069392812887</c:v>
                </c:pt>
                <c:pt idx="11">
                  <c:v>71.43789144050105</c:v>
                </c:pt>
                <c:pt idx="12">
                  <c:v>72.00649269571731</c:v>
                </c:pt>
                <c:pt idx="13">
                  <c:v>71.33067530525791</c:v>
                </c:pt>
                <c:pt idx="14">
                  <c:v>70.7</c:v>
                </c:pt>
                <c:pt idx="15">
                  <c:v>69.68299030044949</c:v>
                </c:pt>
                <c:pt idx="16">
                  <c:v>69.78328173374612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SC_Data2!$S$3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SC_Data2!$S$4:$S$20</c:f>
              <c:numCache>
                <c:ptCount val="17"/>
                <c:pt idx="1">
                  <c:v>0.03732736095558044</c:v>
                </c:pt>
                <c:pt idx="2">
                  <c:v>0.082423243354626</c:v>
                </c:pt>
                <c:pt idx="3">
                  <c:v>0.09119095385737735</c:v>
                </c:pt>
                <c:pt idx="4">
                  <c:v>0.05310674455655868</c:v>
                </c:pt>
                <c:pt idx="5">
                  <c:v>0.06741951795044665</c:v>
                </c:pt>
                <c:pt idx="6">
                  <c:v>0.045864546705396726</c:v>
                </c:pt>
                <c:pt idx="7">
                  <c:v>0.04337140378776926</c:v>
                </c:pt>
                <c:pt idx="8">
                  <c:v>0.09286282833642875</c:v>
                </c:pt>
                <c:pt idx="9">
                  <c:v>0.03759398496240602</c:v>
                </c:pt>
                <c:pt idx="10">
                  <c:v>0.07434944237918216</c:v>
                </c:pt>
                <c:pt idx="11">
                  <c:v>0.1304801670146138</c:v>
                </c:pt>
                <c:pt idx="12">
                  <c:v>0.17480334623548507</c:v>
                </c:pt>
                <c:pt idx="13">
                  <c:v>0.099676052828308</c:v>
                </c:pt>
                <c:pt idx="14">
                  <c:v>0.1</c:v>
                </c:pt>
                <c:pt idx="15">
                  <c:v>0.1301159214572983</c:v>
                </c:pt>
                <c:pt idx="16">
                  <c:v>0.04953560371517028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SC_Data2!$T$3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SC_Data2!$T$4:$T$20</c:f>
              <c:numCache>
                <c:ptCount val="17"/>
                <c:pt idx="1">
                  <c:v>0.01866368047779022</c:v>
                </c:pt>
                <c:pt idx="2">
                  <c:v>0.0618174325159695</c:v>
                </c:pt>
                <c:pt idx="3">
                  <c:v>0.07295276308590187</c:v>
                </c:pt>
                <c:pt idx="4">
                  <c:v>0</c:v>
                </c:pt>
                <c:pt idx="5">
                  <c:v>0.016854879487611663</c:v>
                </c:pt>
                <c:pt idx="6">
                  <c:v>0.015288182235132243</c:v>
                </c:pt>
                <c:pt idx="7">
                  <c:v>0.014457134595923087</c:v>
                </c:pt>
                <c:pt idx="8">
                  <c:v>0.013266118333775535</c:v>
                </c:pt>
                <c:pt idx="9">
                  <c:v>0.012531328320802004</c:v>
                </c:pt>
                <c:pt idx="10">
                  <c:v>0.04956629491945477</c:v>
                </c:pt>
                <c:pt idx="11">
                  <c:v>0.013048016701461376</c:v>
                </c:pt>
                <c:pt idx="12">
                  <c:v>0.037457859907603946</c:v>
                </c:pt>
                <c:pt idx="13">
                  <c:v>0.049838026414154</c:v>
                </c:pt>
                <c:pt idx="14">
                  <c:v>0</c:v>
                </c:pt>
                <c:pt idx="15">
                  <c:v>0.035486160397444996</c:v>
                </c:pt>
                <c:pt idx="16">
                  <c:v>0.04953560371517028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SC_Data2!$U$4:$U$20</c:f>
              <c:numCache>
                <c:ptCount val="17"/>
                <c:pt idx="1">
                  <c:v>0.3172825681224338</c:v>
                </c:pt>
                <c:pt idx="2">
                  <c:v>0.2266639192252215</c:v>
                </c:pt>
                <c:pt idx="3">
                  <c:v>0.16414371694327923</c:v>
                </c:pt>
                <c:pt idx="4">
                  <c:v>0.28323597096831293</c:v>
                </c:pt>
                <c:pt idx="5">
                  <c:v>0.11798415641328165</c:v>
                </c:pt>
                <c:pt idx="6">
                  <c:v>0.16817000458645467</c:v>
                </c:pt>
                <c:pt idx="7">
                  <c:v>0.10119994217146161</c:v>
                </c:pt>
                <c:pt idx="8">
                  <c:v>0.1857256566728575</c:v>
                </c:pt>
                <c:pt idx="9">
                  <c:v>0.2506265664160401</c:v>
                </c:pt>
                <c:pt idx="10">
                  <c:v>0.14869888475836432</c:v>
                </c:pt>
                <c:pt idx="11">
                  <c:v>0.3522964509394572</c:v>
                </c:pt>
                <c:pt idx="12">
                  <c:v>0.37457859907603946</c:v>
                </c:pt>
                <c:pt idx="13">
                  <c:v>1.520059805631697</c:v>
                </c:pt>
                <c:pt idx="14">
                  <c:v>0.375</c:v>
                </c:pt>
                <c:pt idx="15">
                  <c:v>0.44949136503430326</c:v>
                </c:pt>
                <c:pt idx="16">
                  <c:v>0.5820433436532508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SC_Data2!$V$4:$V$20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7850144"/>
        <c:axId val="26433569"/>
      </c:scatterChart>
      <c:val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crossBetween val="midCat"/>
        <c:dispUnits/>
        <c:majorUnit val="1"/>
      </c:valAx>
      <c:valAx>
        <c:axId val="2643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SC_Data2!$D$4:$D$20</c:f>
              <c:numCache>
                <c:ptCount val="17"/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10</c:v>
                </c:pt>
                <c:pt idx="12">
                  <c:v>14</c:v>
                </c:pt>
                <c:pt idx="13">
                  <c:v>8</c:v>
                </c:pt>
                <c:pt idx="14">
                  <c:v>8</c:v>
                </c:pt>
                <c:pt idx="15">
                  <c:v>11</c:v>
                </c:pt>
                <c:pt idx="16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SC_Data2!$E$4:$E$20</c:f>
              <c:numCache>
                <c:ptCount val="17"/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SC_Data2!$F$3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SC_Data2!$F$4:$F$20</c:f>
              <c:numCache>
                <c:ptCount val="17"/>
                <c:pt idx="1">
                  <c:v>17</c:v>
                </c:pt>
                <c:pt idx="2">
                  <c:v>11</c:v>
                </c:pt>
                <c:pt idx="3">
                  <c:v>9</c:v>
                </c:pt>
                <c:pt idx="4">
                  <c:v>16</c:v>
                </c:pt>
                <c:pt idx="5">
                  <c:v>7</c:v>
                </c:pt>
                <c:pt idx="6">
                  <c:v>11</c:v>
                </c:pt>
                <c:pt idx="7">
                  <c:v>7</c:v>
                </c:pt>
                <c:pt idx="8">
                  <c:v>14</c:v>
                </c:pt>
                <c:pt idx="9">
                  <c:v>20</c:v>
                </c:pt>
                <c:pt idx="10">
                  <c:v>12</c:v>
                </c:pt>
                <c:pt idx="11">
                  <c:v>27</c:v>
                </c:pt>
                <c:pt idx="12">
                  <c:v>30</c:v>
                </c:pt>
                <c:pt idx="13">
                  <c:v>122</c:v>
                </c:pt>
                <c:pt idx="14">
                  <c:v>30</c:v>
                </c:pt>
                <c:pt idx="15">
                  <c:v>38</c:v>
                </c:pt>
                <c:pt idx="16">
                  <c:v>47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SC_Data2!$G$3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SC_Data2!$G$4:$G$20</c:f>
              <c:numCache>
                <c:ptCount val="17"/>
              </c:numCache>
            </c:numRef>
          </c:yVal>
          <c:smooth val="0"/>
        </c:ser>
        <c:axId val="36575530"/>
        <c:axId val="60744315"/>
      </c:scatterChart>
      <c:val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crossBetween val="midCat"/>
        <c:dispUnits/>
        <c:majorUnit val="1"/>
      </c:valAx>
      <c:valAx>
        <c:axId val="6074431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SC_Data2!$AM$4:$AM$20</c:f>
              <c:numCache>
                <c:ptCount val="17"/>
                <c:pt idx="1">
                  <c:v>30.97893432465923</c:v>
                </c:pt>
                <c:pt idx="2">
                  <c:v>59.8175564528189</c:v>
                </c:pt>
                <c:pt idx="3">
                  <c:v>72.12925562608194</c:v>
                </c:pt>
                <c:pt idx="4">
                  <c:v>41.655095806720354</c:v>
                </c:pt>
                <c:pt idx="5">
                  <c:v>53.49739200213989</c:v>
                </c:pt>
                <c:pt idx="6">
                  <c:v>38.515855693927335</c:v>
                </c:pt>
                <c:pt idx="7">
                  <c:v>37.32271709380443</c:v>
                </c:pt>
                <c:pt idx="8">
                  <c:v>86.63366336633663</c:v>
                </c:pt>
                <c:pt idx="9">
                  <c:v>37.443834248627056</c:v>
                </c:pt>
                <c:pt idx="10">
                  <c:v>74.92507492507492</c:v>
                </c:pt>
                <c:pt idx="11">
                  <c:v>124.93753123438282</c:v>
                </c:pt>
                <c:pt idx="12">
                  <c:v>169.22519037833916</c:v>
                </c:pt>
                <c:pt idx="13">
                  <c:v>95.26077637532745</c:v>
                </c:pt>
                <c:pt idx="14">
                  <c:v>92.10223347916187</c:v>
                </c:pt>
                <c:pt idx="15">
                  <c:v>126.40772236267524</c:v>
                </c:pt>
                <c:pt idx="16">
                  <c:v>44.70272686633885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SC_Data2!$AN$4:$AN$20</c:f>
              <c:numCache>
                <c:ptCount val="17"/>
                <c:pt idx="1">
                  <c:v>6.261348694508798</c:v>
                </c:pt>
                <c:pt idx="2">
                  <c:v>17.813669022029572</c:v>
                </c:pt>
                <c:pt idx="3">
                  <c:v>22.517451024544023</c:v>
                </c:pt>
                <c:pt idx="4">
                  <c:v>0</c:v>
                </c:pt>
                <c:pt idx="5">
                  <c:v>5.125576627370579</c:v>
                </c:pt>
                <c:pt idx="6">
                  <c:v>4.856962455680218</c:v>
                </c:pt>
                <c:pt idx="7">
                  <c:v>4.6317739694302915</c:v>
                </c:pt>
                <c:pt idx="8">
                  <c:v>4.431052818149593</c:v>
                </c:pt>
                <c:pt idx="9">
                  <c:v>4.319281271596406</c:v>
                </c:pt>
                <c:pt idx="10">
                  <c:v>16.24167614097775</c:v>
                </c:pt>
                <c:pt idx="11">
                  <c:v>3.9502271380604386</c:v>
                </c:pt>
                <c:pt idx="12">
                  <c:v>11.014024524561274</c:v>
                </c:pt>
                <c:pt idx="13">
                  <c:v>13.806433798149937</c:v>
                </c:pt>
                <c:pt idx="14">
                  <c:v>0</c:v>
                </c:pt>
                <c:pt idx="15">
                  <c:v>9.248697475105589</c:v>
                </c:pt>
                <c:pt idx="16">
                  <c:v>11.844131232974062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SC_Data2!$AO$3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SC_Data2!$AO$4:$AO$20</c:f>
              <c:numCache>
                <c:ptCount val="17"/>
                <c:pt idx="1">
                  <c:v>53.85200202736949</c:v>
                </c:pt>
                <c:pt idx="2">
                  <c:v>35.162868011379985</c:v>
                </c:pt>
                <c:pt idx="3">
                  <c:v>28.8711384852276</c:v>
                </c:pt>
                <c:pt idx="4">
                  <c:v>51.59792318359186</c:v>
                </c:pt>
                <c:pt idx="5">
                  <c:v>22.7088402270884</c:v>
                </c:pt>
                <c:pt idx="6">
                  <c:v>35.83645544877016</c:v>
                </c:pt>
                <c:pt idx="7">
                  <c:v>22.768670309653917</c:v>
                </c:pt>
                <c:pt idx="8">
                  <c:v>42.94346799177939</c:v>
                </c:pt>
                <c:pt idx="9">
                  <c:v>57.656826568265686</c:v>
                </c:pt>
                <c:pt idx="10">
                  <c:v>33.49522693016245</c:v>
                </c:pt>
                <c:pt idx="11">
                  <c:v>73.23026851098454</c:v>
                </c:pt>
                <c:pt idx="12">
                  <c:v>75.51349174385824</c:v>
                </c:pt>
                <c:pt idx="13">
                  <c:v>291.9009450891255</c:v>
                </c:pt>
                <c:pt idx="14">
                  <c:v>64.53000645300065</c:v>
                </c:pt>
                <c:pt idx="15">
                  <c:v>75.75757575757575</c:v>
                </c:pt>
                <c:pt idx="16">
                  <c:v>86.55776349472366</c:v>
                </c:pt>
              </c:numCache>
            </c:numRef>
          </c:yVal>
          <c:smooth val="0"/>
        </c:ser>
        <c:axId val="9827924"/>
        <c:axId val="21342453"/>
      </c:scatterChart>
      <c:val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crossBetween val="midCat"/>
        <c:dispUnits/>
        <c:majorUnit val="1"/>
      </c:valAx>
      <c:valAx>
        <c:axId val="213424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6875"/>
          <c:w val="0.9385"/>
          <c:h val="0.862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SC_Data2!$R$25:$R$41</c:f>
              <c:numCache>
                <c:ptCount val="17"/>
                <c:pt idx="1">
                  <c:v>55.6935817805383</c:v>
                </c:pt>
                <c:pt idx="2">
                  <c:v>57.03764320785597</c:v>
                </c:pt>
                <c:pt idx="3">
                  <c:v>57.768534377293854</c:v>
                </c:pt>
                <c:pt idx="4">
                  <c:v>58.4964200477327</c:v>
                </c:pt>
                <c:pt idx="5">
                  <c:v>61.26167160100206</c:v>
                </c:pt>
                <c:pt idx="6">
                  <c:v>64.90542763157895</c:v>
                </c:pt>
                <c:pt idx="7">
                  <c:v>66.5895061728395</c:v>
                </c:pt>
                <c:pt idx="8">
                  <c:v>67.7791157749871</c:v>
                </c:pt>
                <c:pt idx="9">
                  <c:v>70.10258915486077</c:v>
                </c:pt>
                <c:pt idx="10">
                  <c:v>71.35108481262328</c:v>
                </c:pt>
                <c:pt idx="11">
                  <c:v>70.24567788898999</c:v>
                </c:pt>
                <c:pt idx="12">
                  <c:v>70.37943696450428</c:v>
                </c:pt>
                <c:pt idx="13">
                  <c:v>70.08575752480242</c:v>
                </c:pt>
                <c:pt idx="14">
                  <c:v>69.16329284750337</c:v>
                </c:pt>
                <c:pt idx="15">
                  <c:v>68.18181818181817</c:v>
                </c:pt>
                <c:pt idx="16">
                  <c:v>68.596404420254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SC_Data2!$S$24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SC_Data2!$S$25:$S$41</c:f>
              <c:numCache>
                <c:ptCount val="17"/>
                <c:pt idx="1">
                  <c:v>0.04600874166091557</c:v>
                </c:pt>
                <c:pt idx="2">
                  <c:v>0.027277686852154936</c:v>
                </c:pt>
                <c:pt idx="3">
                  <c:v>0.07340347443112308</c:v>
                </c:pt>
                <c:pt idx="4">
                  <c:v>0.07159904534606205</c:v>
                </c:pt>
                <c:pt idx="5">
                  <c:v>0.04554771122751082</c:v>
                </c:pt>
                <c:pt idx="6">
                  <c:v>0.061677631578947366</c:v>
                </c:pt>
                <c:pt idx="7">
                  <c:v>0.038580246913580245</c:v>
                </c:pt>
                <c:pt idx="8">
                  <c:v>0.12041974883880956</c:v>
                </c:pt>
                <c:pt idx="9">
                  <c:v>0.016283992835043153</c:v>
                </c:pt>
                <c:pt idx="10">
                  <c:v>0.0821827744904668</c:v>
                </c:pt>
                <c:pt idx="11">
                  <c:v>0.14558689717925388</c:v>
                </c:pt>
                <c:pt idx="12">
                  <c:v>0.1573701696100717</c:v>
                </c:pt>
                <c:pt idx="13">
                  <c:v>0.06726080376660501</c:v>
                </c:pt>
                <c:pt idx="14">
                  <c:v>0.08434547908232119</c:v>
                </c:pt>
                <c:pt idx="15">
                  <c:v>0.10896637608966377</c:v>
                </c:pt>
                <c:pt idx="16">
                  <c:v>0.04948045522018803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SC_Data2!$T$24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SC_Data2!$T$25:$T$41</c:f>
              <c:numCache>
                <c:ptCount val="17"/>
                <c:pt idx="1">
                  <c:v>0.023004370830457786</c:v>
                </c:pt>
                <c:pt idx="2">
                  <c:v>0.08183306055646482</c:v>
                </c:pt>
                <c:pt idx="3">
                  <c:v>0.07340347443112308</c:v>
                </c:pt>
                <c:pt idx="4">
                  <c:v>0</c:v>
                </c:pt>
                <c:pt idx="5">
                  <c:v>0.02277385561375541</c:v>
                </c:pt>
                <c:pt idx="6">
                  <c:v>0</c:v>
                </c:pt>
                <c:pt idx="7">
                  <c:v>0</c:v>
                </c:pt>
                <c:pt idx="8">
                  <c:v>0.01720282126268708</c:v>
                </c:pt>
                <c:pt idx="9">
                  <c:v>0.016283992835043153</c:v>
                </c:pt>
                <c:pt idx="10">
                  <c:v>0.06574621959237344</c:v>
                </c:pt>
                <c:pt idx="11">
                  <c:v>0.018198362147406735</c:v>
                </c:pt>
                <c:pt idx="12">
                  <c:v>0.05245672320335724</c:v>
                </c:pt>
                <c:pt idx="13">
                  <c:v>0.06726080376660501</c:v>
                </c:pt>
                <c:pt idx="14">
                  <c:v>0</c:v>
                </c:pt>
                <c:pt idx="15">
                  <c:v>0.015566625155666251</c:v>
                </c:pt>
                <c:pt idx="16">
                  <c:v>0.06597394029358403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SC_Data2!$U$25:$U$41</c:f>
              <c:numCache>
                <c:ptCount val="17"/>
                <c:pt idx="1">
                  <c:v>0.36806993328732457</c:v>
                </c:pt>
                <c:pt idx="2">
                  <c:v>0.3000545553737043</c:v>
                </c:pt>
                <c:pt idx="3">
                  <c:v>0.14680694886224616</c:v>
                </c:pt>
                <c:pt idx="4">
                  <c:v>0.35799522673031026</c:v>
                </c:pt>
                <c:pt idx="5">
                  <c:v>0.15941698929628786</c:v>
                </c:pt>
                <c:pt idx="6">
                  <c:v>0.1850328947368421</c:v>
                </c:pt>
                <c:pt idx="7">
                  <c:v>0.11574074074074073</c:v>
                </c:pt>
                <c:pt idx="8">
                  <c:v>0.1892310338895579</c:v>
                </c:pt>
                <c:pt idx="9">
                  <c:v>0.2768278781957336</c:v>
                </c:pt>
                <c:pt idx="10">
                  <c:v>0.18080210387902695</c:v>
                </c:pt>
                <c:pt idx="11">
                  <c:v>0.4367606915377616</c:v>
                </c:pt>
                <c:pt idx="12">
                  <c:v>0.4721105088302151</c:v>
                </c:pt>
                <c:pt idx="13">
                  <c:v>1.9169329073482428</c:v>
                </c:pt>
                <c:pt idx="14">
                  <c:v>0.38798920377867746</c:v>
                </c:pt>
                <c:pt idx="15">
                  <c:v>0.5603985056039851</c:v>
                </c:pt>
                <c:pt idx="16">
                  <c:v>0.6927263730826323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SC_Data2!$V$24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SC_Data2!$V$25:$V$41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7864350"/>
        <c:axId val="51017103"/>
      </c:scatterChart>
      <c:val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crossBetween val="midCat"/>
        <c:dispUnits/>
        <c:majorUnit val="1"/>
      </c:valAx>
      <c:valAx>
        <c:axId val="5101710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SOUTH CAROLINA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SC_Data2!$D$25:$D$41</c:f>
              <c:numCache>
                <c:ptCount val="17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SC_Data2!$E$25:$E$41</c:f>
              <c:numCache>
                <c:ptCount val="17"/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SC_Data2!$F$24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SC_Data2!$F$25:$F$41</c:f>
              <c:numCache>
                <c:ptCount val="17"/>
                <c:pt idx="1">
                  <c:v>16</c:v>
                </c:pt>
                <c:pt idx="2">
                  <c:v>11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17</c:v>
                </c:pt>
                <c:pt idx="10">
                  <c:v>11</c:v>
                </c:pt>
                <c:pt idx="11">
                  <c:v>24</c:v>
                </c:pt>
                <c:pt idx="12">
                  <c:v>27</c:v>
                </c:pt>
                <c:pt idx="13">
                  <c:v>114</c:v>
                </c:pt>
                <c:pt idx="14">
                  <c:v>23</c:v>
                </c:pt>
                <c:pt idx="15">
                  <c:v>36</c:v>
                </c:pt>
                <c:pt idx="16">
                  <c:v>42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SC_Data2!$G$24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SC_Data2!$G$25:$G$41</c:f>
              <c:numCache>
                <c:ptCount val="17"/>
              </c:numCache>
            </c:numRef>
          </c:yVal>
          <c:smooth val="0"/>
        </c:ser>
        <c:axId val="56500744"/>
        <c:axId val="38744649"/>
      </c:scatterChart>
      <c:val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crossBetween val="midCat"/>
        <c:dispUnits/>
        <c:majorUnit val="1"/>
      </c:valAx>
      <c:valAx>
        <c:axId val="387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SC_Data2!$AM$24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SC_Data2!$AM$25:$AM$41</c:f>
              <c:numCache>
                <c:ptCount val="17"/>
                <c:pt idx="1">
                  <c:v>30.97893432465923</c:v>
                </c:pt>
                <c:pt idx="2">
                  <c:v>14.954389113204725</c:v>
                </c:pt>
                <c:pt idx="3">
                  <c:v>43.27755337564916</c:v>
                </c:pt>
                <c:pt idx="4">
                  <c:v>41.655095806720354</c:v>
                </c:pt>
                <c:pt idx="5">
                  <c:v>26.748696001069945</c:v>
                </c:pt>
                <c:pt idx="6">
                  <c:v>38.515855693927335</c:v>
                </c:pt>
                <c:pt idx="7">
                  <c:v>24.88181139586962</c:v>
                </c:pt>
                <c:pt idx="8">
                  <c:v>86.63366336633663</c:v>
                </c:pt>
                <c:pt idx="9">
                  <c:v>12.481278082875688</c:v>
                </c:pt>
                <c:pt idx="10">
                  <c:v>62.437562437562434</c:v>
                </c:pt>
                <c:pt idx="11">
                  <c:v>99.95002498750624</c:v>
                </c:pt>
                <c:pt idx="12">
                  <c:v>108.78762238607517</c:v>
                </c:pt>
                <c:pt idx="13">
                  <c:v>47.630388187663726</c:v>
                </c:pt>
                <c:pt idx="14">
                  <c:v>57.56389592447617</c:v>
                </c:pt>
                <c:pt idx="15">
                  <c:v>80.44127786715697</c:v>
                </c:pt>
                <c:pt idx="16">
                  <c:v>33.52704514975414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SC_Data2!$AN$25:$AN$41</c:f>
              <c:numCache>
                <c:ptCount val="17"/>
                <c:pt idx="1">
                  <c:v>6.261348694508798</c:v>
                </c:pt>
                <c:pt idx="2">
                  <c:v>17.813669022029572</c:v>
                </c:pt>
                <c:pt idx="3">
                  <c:v>16.88808826840802</c:v>
                </c:pt>
                <c:pt idx="4">
                  <c:v>0</c:v>
                </c:pt>
                <c:pt idx="5">
                  <c:v>5.125576627370579</c:v>
                </c:pt>
                <c:pt idx="6">
                  <c:v>0</c:v>
                </c:pt>
                <c:pt idx="7">
                  <c:v>0</c:v>
                </c:pt>
                <c:pt idx="8">
                  <c:v>4.431052818149593</c:v>
                </c:pt>
                <c:pt idx="9">
                  <c:v>4.319281271596406</c:v>
                </c:pt>
                <c:pt idx="10">
                  <c:v>16.24167614097775</c:v>
                </c:pt>
                <c:pt idx="11">
                  <c:v>3.9502271380604386</c:v>
                </c:pt>
                <c:pt idx="12">
                  <c:v>11.014024524561274</c:v>
                </c:pt>
                <c:pt idx="13">
                  <c:v>13.806433798149937</c:v>
                </c:pt>
                <c:pt idx="14">
                  <c:v>0</c:v>
                </c:pt>
                <c:pt idx="15">
                  <c:v>3.0828991583685297</c:v>
                </c:pt>
                <c:pt idx="16">
                  <c:v>11.844131232974062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SC_Data2!$AO$24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SC_Data2!$AO$25:$AO$41</c:f>
              <c:numCache>
                <c:ptCount val="17"/>
                <c:pt idx="1">
                  <c:v>50.68423720223011</c:v>
                </c:pt>
                <c:pt idx="2">
                  <c:v>35.162868011379985</c:v>
                </c:pt>
                <c:pt idx="3">
                  <c:v>19.2474256568184</c:v>
                </c:pt>
                <c:pt idx="4">
                  <c:v>48.37305298461737</c:v>
                </c:pt>
                <c:pt idx="5">
                  <c:v>22.7088402270884</c:v>
                </c:pt>
                <c:pt idx="6">
                  <c:v>29.320736276266494</c:v>
                </c:pt>
                <c:pt idx="7">
                  <c:v>19.516003122560498</c:v>
                </c:pt>
                <c:pt idx="8">
                  <c:v>33.74129627925524</c:v>
                </c:pt>
                <c:pt idx="9">
                  <c:v>49.00830258302583</c:v>
                </c:pt>
                <c:pt idx="10">
                  <c:v>30.703958019315582</c:v>
                </c:pt>
                <c:pt idx="11">
                  <c:v>65.09357200976403</c:v>
                </c:pt>
                <c:pt idx="12">
                  <c:v>67.9621425694724</c:v>
                </c:pt>
                <c:pt idx="13">
                  <c:v>272.7598995095107</c:v>
                </c:pt>
                <c:pt idx="14">
                  <c:v>49.473004947300495</c:v>
                </c:pt>
                <c:pt idx="15">
                  <c:v>71.77033492822966</c:v>
                </c:pt>
                <c:pt idx="16">
                  <c:v>77.34949078251901</c:v>
                </c:pt>
              </c:numCache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crossBetween val="midCat"/>
        <c:dispUnits/>
        <c:majorUnit val="1"/>
      </c:valAx>
      <c:valAx>
        <c:axId val="51308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SC_Data1!$E$5:$E$21</c:f>
              <c:numCache>
                <c:ptCount val="17"/>
                <c:pt idx="1">
                  <c:v>262</c:v>
                </c:pt>
                <c:pt idx="2">
                  <c:v>367</c:v>
                </c:pt>
                <c:pt idx="3">
                  <c:v>455</c:v>
                </c:pt>
                <c:pt idx="4">
                  <c:v>442</c:v>
                </c:pt>
                <c:pt idx="5">
                  <c:v>424</c:v>
                </c:pt>
                <c:pt idx="6">
                  <c:v>380</c:v>
                </c:pt>
                <c:pt idx="7">
                  <c:v>373</c:v>
                </c:pt>
                <c:pt idx="8">
                  <c:v>380</c:v>
                </c:pt>
                <c:pt idx="9">
                  <c:v>428</c:v>
                </c:pt>
                <c:pt idx="10">
                  <c:v>427</c:v>
                </c:pt>
                <c:pt idx="11">
                  <c:v>438</c:v>
                </c:pt>
                <c:pt idx="12">
                  <c:v>450</c:v>
                </c:pt>
                <c:pt idx="13">
                  <c:v>451</c:v>
                </c:pt>
                <c:pt idx="14">
                  <c:v>433</c:v>
                </c:pt>
                <c:pt idx="15">
                  <c:v>493</c:v>
                </c:pt>
                <c:pt idx="16">
                  <c:v>424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SC_Data1!$F$5:$F$21</c:f>
              <c:numCache>
                <c:ptCount val="17"/>
                <c:pt idx="1">
                  <c:v>486</c:v>
                </c:pt>
                <c:pt idx="2">
                  <c:v>546</c:v>
                </c:pt>
                <c:pt idx="3">
                  <c:v>746</c:v>
                </c:pt>
                <c:pt idx="4">
                  <c:v>722</c:v>
                </c:pt>
                <c:pt idx="5">
                  <c:v>708</c:v>
                </c:pt>
                <c:pt idx="6">
                  <c:v>759</c:v>
                </c:pt>
                <c:pt idx="7">
                  <c:v>673</c:v>
                </c:pt>
                <c:pt idx="8">
                  <c:v>715</c:v>
                </c:pt>
                <c:pt idx="9">
                  <c:v>807</c:v>
                </c:pt>
                <c:pt idx="10">
                  <c:v>818</c:v>
                </c:pt>
                <c:pt idx="11">
                  <c:v>875</c:v>
                </c:pt>
                <c:pt idx="12">
                  <c:v>905</c:v>
                </c:pt>
                <c:pt idx="13">
                  <c:v>991</c:v>
                </c:pt>
                <c:pt idx="14">
                  <c:v>898</c:v>
                </c:pt>
                <c:pt idx="15">
                  <c:v>883</c:v>
                </c:pt>
                <c:pt idx="16">
                  <c:v>867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SC_Data1!$G$5:$G$21</c:f>
              <c:numCache>
                <c:ptCount val="17"/>
                <c:pt idx="1">
                  <c:v>748</c:v>
                </c:pt>
                <c:pt idx="2">
                  <c:v>913</c:v>
                </c:pt>
                <c:pt idx="3">
                  <c:v>1201</c:v>
                </c:pt>
                <c:pt idx="4">
                  <c:v>1164</c:v>
                </c:pt>
                <c:pt idx="5">
                  <c:v>1132</c:v>
                </c:pt>
                <c:pt idx="6">
                  <c:v>1139</c:v>
                </c:pt>
                <c:pt idx="7">
                  <c:v>1046</c:v>
                </c:pt>
                <c:pt idx="8">
                  <c:v>1095</c:v>
                </c:pt>
                <c:pt idx="9">
                  <c:v>1235</c:v>
                </c:pt>
                <c:pt idx="10">
                  <c:v>1245</c:v>
                </c:pt>
                <c:pt idx="11">
                  <c:v>1313</c:v>
                </c:pt>
                <c:pt idx="12">
                  <c:v>1355</c:v>
                </c:pt>
                <c:pt idx="13">
                  <c:v>1442</c:v>
                </c:pt>
                <c:pt idx="14">
                  <c:v>1331</c:v>
                </c:pt>
                <c:pt idx="15">
                  <c:v>1376</c:v>
                </c:pt>
                <c:pt idx="16">
                  <c:v>1291</c:v>
                </c:pt>
              </c:numCache>
            </c:numRef>
          </c:yVal>
          <c:smooth val="1"/>
        </c:ser>
        <c:axId val="24433702"/>
        <c:axId val="18576727"/>
      </c:scatterChart>
      <c:scatterChart>
        <c:scatterStyle val="lineMarker"/>
        <c:varyColors val="0"/>
        <c:ser>
          <c:idx val="5"/>
          <c:order val="3"/>
          <c:tx>
            <c:strRef>
              <c:f>SC_Data1!$A$23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SC_Data1!$F$28:$F$44</c:f>
              <c:numCache>
                <c:ptCount val="17"/>
                <c:pt idx="1">
                  <c:v>64.97326203208557</c:v>
                </c:pt>
                <c:pt idx="2">
                  <c:v>59.802847754654984</c:v>
                </c:pt>
                <c:pt idx="3">
                  <c:v>62.11490424646128</c:v>
                </c:pt>
                <c:pt idx="4">
                  <c:v>62.02749140893471</c:v>
                </c:pt>
                <c:pt idx="5">
                  <c:v>62.544169611307424</c:v>
                </c:pt>
                <c:pt idx="6">
                  <c:v>66.63740122914838</c:v>
                </c:pt>
                <c:pt idx="7">
                  <c:v>64.34034416826003</c:v>
                </c:pt>
                <c:pt idx="8">
                  <c:v>65.29680365296804</c:v>
                </c:pt>
                <c:pt idx="9">
                  <c:v>65.34412955465586</c:v>
                </c:pt>
                <c:pt idx="10">
                  <c:v>65.70281124497993</c:v>
                </c:pt>
                <c:pt idx="11">
                  <c:v>66.64127951256664</c:v>
                </c:pt>
                <c:pt idx="12">
                  <c:v>66.78966789667896</c:v>
                </c:pt>
                <c:pt idx="13">
                  <c:v>68.7239944521498</c:v>
                </c:pt>
                <c:pt idx="14">
                  <c:v>67.46806912096169</c:v>
                </c:pt>
                <c:pt idx="15">
                  <c:v>64.17151162790698</c:v>
                </c:pt>
                <c:pt idx="16">
                  <c:v>67.15724244771495</c:v>
                </c:pt>
              </c:numCache>
            </c:numRef>
          </c:yVal>
          <c:smooth val="0"/>
        </c:ser>
        <c:axId val="32972816"/>
        <c:axId val="28319889"/>
      </c:scatterChart>
      <c:val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576727"/>
        <c:crossesAt val="0"/>
        <c:crossBetween val="midCat"/>
        <c:dispUnits/>
        <c:majorUnit val="1"/>
      </c:valAx>
      <c:valAx>
        <c:axId val="18576727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crossBetween val="midCat"/>
        <c:dispUnits/>
        <c:majorUnit val="175"/>
      </c:valAx>
      <c:valAx>
        <c:axId val="32972816"/>
        <c:scaling>
          <c:orientation val="minMax"/>
        </c:scaling>
        <c:axPos val="b"/>
        <c:delete val="1"/>
        <c:majorTickMark val="in"/>
        <c:minorTickMark val="none"/>
        <c:tickLblPos val="nextTo"/>
        <c:crossAx val="28319889"/>
        <c:crosses val="max"/>
        <c:crossBetween val="midCat"/>
        <c:dispUnits/>
      </c:valAx>
      <c:valAx>
        <c:axId val="2831988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9728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2"/>
          <c:w val="0.93975"/>
          <c:h val="0.84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SC_Data3!$L$24:$L$40</c:f>
              <c:numCache>
                <c:ptCount val="17"/>
                <c:pt idx="1">
                  <c:v>11.680951310941573</c:v>
                </c:pt>
                <c:pt idx="2">
                  <c:v>16.18802456698137</c:v>
                </c:pt>
                <c:pt idx="3">
                  <c:v>19.818065800334075</c:v>
                </c:pt>
                <c:pt idx="4">
                  <c:v>19.033576607131476</c:v>
                </c:pt>
                <c:pt idx="5">
                  <c:v>18.098635858007665</c:v>
                </c:pt>
                <c:pt idx="6">
                  <c:v>16.024573261397055</c:v>
                </c:pt>
                <c:pt idx="7">
                  <c:v>15.553895917331669</c:v>
                </c:pt>
                <c:pt idx="8">
                  <c:v>15.595514729963663</c:v>
                </c:pt>
                <c:pt idx="9">
                  <c:v>17.39899638686262</c:v>
                </c:pt>
                <c:pt idx="10">
                  <c:v>17.23740508830436</c:v>
                </c:pt>
                <c:pt idx="11">
                  <c:v>17.54659361728636</c:v>
                </c:pt>
                <c:pt idx="12">
                  <c:v>17.899939339094463</c:v>
                </c:pt>
                <c:pt idx="13">
                  <c:v>17.76082120366385</c:v>
                </c:pt>
                <c:pt idx="14">
                  <c:v>16.837988991921655</c:v>
                </c:pt>
                <c:pt idx="15">
                  <c:v>18.91426008603878</c:v>
                </c:pt>
                <c:pt idx="16">
                  <c:v>16.07476890624088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SC_Data3!$M$24:$M$40</c:f>
              <c:numCache>
                <c:ptCount val="17"/>
                <c:pt idx="1">
                  <c:v>49.851215661897974</c:v>
                </c:pt>
                <c:pt idx="2">
                  <c:v>55.64047691837359</c:v>
                </c:pt>
                <c:pt idx="3">
                  <c:v>75.27567445389819</c:v>
                </c:pt>
                <c:pt idx="4">
                  <c:v>72.09618149864195</c:v>
                </c:pt>
                <c:pt idx="5">
                  <c:v>69.98986728616266</c:v>
                </c:pt>
                <c:pt idx="6">
                  <c:v>73.95152521367022</c:v>
                </c:pt>
                <c:pt idx="7">
                  <c:v>64.67553160307867</c:v>
                </c:pt>
                <c:pt idx="8">
                  <c:v>67.47682902315258</c:v>
                </c:pt>
                <c:pt idx="9">
                  <c:v>75.08289821847914</c:v>
                </c:pt>
                <c:pt idx="10">
                  <c:v>75.12347617814366</c:v>
                </c:pt>
                <c:pt idx="11">
                  <c:v>79.54140516482798</c:v>
                </c:pt>
                <c:pt idx="12">
                  <c:v>81.47802029117813</c:v>
                </c:pt>
                <c:pt idx="13">
                  <c:v>88.44171236006397</c:v>
                </c:pt>
                <c:pt idx="14">
                  <c:v>79.33100464148217</c:v>
                </c:pt>
                <c:pt idx="15">
                  <c:v>77.33538860375904</c:v>
                </c:pt>
                <c:pt idx="16">
                  <c:v>75.32298967110698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SC_Data3!$N$24:$N$40</c:f>
              <c:numCache>
                <c:ptCount val="17"/>
                <c:pt idx="1">
                  <c:v>23.245197365088508</c:v>
                </c:pt>
                <c:pt idx="2">
                  <c:v>28.10607534521526</c:v>
                </c:pt>
                <c:pt idx="3">
                  <c:v>36.538888055616994</c:v>
                </c:pt>
                <c:pt idx="4">
                  <c:v>35.02171707507284</c:v>
                </c:pt>
                <c:pt idx="5">
                  <c:v>33.747797225823746</c:v>
                </c:pt>
                <c:pt idx="6">
                  <c:v>33.52261790749406</c:v>
                </c:pt>
                <c:pt idx="7">
                  <c:v>30.41854286455431</c:v>
                </c:pt>
                <c:pt idx="8">
                  <c:v>31.319530430141572</c:v>
                </c:pt>
                <c:pt idx="9">
                  <c:v>34.93907869468734</c:v>
                </c:pt>
                <c:pt idx="10">
                  <c:v>34.912627294383554</c:v>
                </c:pt>
                <c:pt idx="11">
                  <c:v>36.51008114803489</c:v>
                </c:pt>
                <c:pt idx="12">
                  <c:v>37.38236280810792</c:v>
                </c:pt>
                <c:pt idx="13">
                  <c:v>39.40096327431295</c:v>
                </c:pt>
                <c:pt idx="14">
                  <c:v>35.938666116561166</c:v>
                </c:pt>
                <c:pt idx="15">
                  <c:v>36.71018085900222</c:v>
                </c:pt>
                <c:pt idx="16">
                  <c:v>34.07485964245944</c:v>
                </c:pt>
              </c:numCache>
            </c:numRef>
          </c:yVal>
          <c:smooth val="1"/>
        </c:ser>
        <c:axId val="53552410"/>
        <c:axId val="12209643"/>
      </c:scatterChart>
      <c:val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2209643"/>
        <c:crossesAt val="0"/>
        <c:crossBetween val="midCat"/>
        <c:dispUnits/>
        <c:majorUnit val="1"/>
      </c:valAx>
      <c:valAx>
        <c:axId val="122096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SC_Data1!$H$5:$H$21</c:f>
              <c:numCache>
                <c:ptCount val="17"/>
                <c:pt idx="1">
                  <c:v>642</c:v>
                </c:pt>
                <c:pt idx="2">
                  <c:v>423</c:v>
                </c:pt>
                <c:pt idx="3">
                  <c:v>389</c:v>
                </c:pt>
                <c:pt idx="4">
                  <c:v>390</c:v>
                </c:pt>
                <c:pt idx="5">
                  <c:v>393</c:v>
                </c:pt>
                <c:pt idx="6">
                  <c:v>390</c:v>
                </c:pt>
                <c:pt idx="7">
                  <c:v>413</c:v>
                </c:pt>
                <c:pt idx="8">
                  <c:v>526</c:v>
                </c:pt>
                <c:pt idx="9">
                  <c:v>490</c:v>
                </c:pt>
                <c:pt idx="10">
                  <c:v>393</c:v>
                </c:pt>
                <c:pt idx="11">
                  <c:v>315</c:v>
                </c:pt>
                <c:pt idx="12">
                  <c:v>298</c:v>
                </c:pt>
                <c:pt idx="13">
                  <c:v>376</c:v>
                </c:pt>
                <c:pt idx="14">
                  <c:v>414</c:v>
                </c:pt>
                <c:pt idx="15">
                  <c:v>491</c:v>
                </c:pt>
                <c:pt idx="16">
                  <c:v>501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SC_Data1!$I$5:$I$21</c:f>
              <c:numCache>
                <c:ptCount val="17"/>
                <c:pt idx="1">
                  <c:v>814</c:v>
                </c:pt>
                <c:pt idx="2">
                  <c:v>543</c:v>
                </c:pt>
                <c:pt idx="3">
                  <c:v>547</c:v>
                </c:pt>
                <c:pt idx="4">
                  <c:v>554</c:v>
                </c:pt>
                <c:pt idx="5">
                  <c:v>621</c:v>
                </c:pt>
                <c:pt idx="6">
                  <c:v>620</c:v>
                </c:pt>
                <c:pt idx="7">
                  <c:v>635</c:v>
                </c:pt>
                <c:pt idx="8">
                  <c:v>817</c:v>
                </c:pt>
                <c:pt idx="9">
                  <c:v>778</c:v>
                </c:pt>
                <c:pt idx="10">
                  <c:v>655</c:v>
                </c:pt>
                <c:pt idx="11">
                  <c:v>408</c:v>
                </c:pt>
                <c:pt idx="12">
                  <c:v>401</c:v>
                </c:pt>
                <c:pt idx="13">
                  <c:v>606</c:v>
                </c:pt>
                <c:pt idx="14">
                  <c:v>628</c:v>
                </c:pt>
                <c:pt idx="15">
                  <c:v>670</c:v>
                </c:pt>
                <c:pt idx="16">
                  <c:v>669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SC_Data1!$J$5:$J$21</c:f>
              <c:numCache>
                <c:ptCount val="17"/>
                <c:pt idx="1">
                  <c:v>1456</c:v>
                </c:pt>
                <c:pt idx="2">
                  <c:v>966</c:v>
                </c:pt>
                <c:pt idx="3">
                  <c:v>936</c:v>
                </c:pt>
                <c:pt idx="4">
                  <c:v>944</c:v>
                </c:pt>
                <c:pt idx="5">
                  <c:v>1014</c:v>
                </c:pt>
                <c:pt idx="6">
                  <c:v>1010</c:v>
                </c:pt>
                <c:pt idx="7">
                  <c:v>1048</c:v>
                </c:pt>
                <c:pt idx="8">
                  <c:v>1343</c:v>
                </c:pt>
                <c:pt idx="9">
                  <c:v>1268</c:v>
                </c:pt>
                <c:pt idx="10">
                  <c:v>1048</c:v>
                </c:pt>
                <c:pt idx="11">
                  <c:v>723</c:v>
                </c:pt>
                <c:pt idx="12">
                  <c:v>699</c:v>
                </c:pt>
                <c:pt idx="13">
                  <c:v>982</c:v>
                </c:pt>
                <c:pt idx="14">
                  <c:v>1042</c:v>
                </c:pt>
                <c:pt idx="15">
                  <c:v>1161</c:v>
                </c:pt>
                <c:pt idx="16">
                  <c:v>1170</c:v>
                </c:pt>
              </c:numCache>
            </c:numRef>
          </c:yVal>
          <c:smooth val="1"/>
        </c:ser>
        <c:axId val="42777924"/>
        <c:axId val="49456997"/>
      </c:scatterChart>
      <c:scatterChart>
        <c:scatterStyle val="lineMarker"/>
        <c:varyColors val="0"/>
        <c:ser>
          <c:idx val="5"/>
          <c:order val="3"/>
          <c:tx>
            <c:strRef>
              <c:f>SC_Data1!$A$23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SC_Data1!$I$28:$I$44</c:f>
              <c:numCache>
                <c:ptCount val="17"/>
                <c:pt idx="1">
                  <c:v>55.90659340659341</c:v>
                </c:pt>
                <c:pt idx="2">
                  <c:v>56.2111801242236</c:v>
                </c:pt>
                <c:pt idx="3">
                  <c:v>58.440170940170944</c:v>
                </c:pt>
                <c:pt idx="4">
                  <c:v>58.686440677966104</c:v>
                </c:pt>
                <c:pt idx="5">
                  <c:v>61.24260355029586</c:v>
                </c:pt>
                <c:pt idx="6">
                  <c:v>61.386138613861384</c:v>
                </c:pt>
                <c:pt idx="7">
                  <c:v>60.591603053435115</c:v>
                </c:pt>
                <c:pt idx="8">
                  <c:v>60.83395383469844</c:v>
                </c:pt>
                <c:pt idx="9">
                  <c:v>61.3564668769716</c:v>
                </c:pt>
                <c:pt idx="10">
                  <c:v>62.5</c:v>
                </c:pt>
                <c:pt idx="11">
                  <c:v>56.43153526970954</c:v>
                </c:pt>
                <c:pt idx="12">
                  <c:v>57.36766809728183</c:v>
                </c:pt>
                <c:pt idx="13">
                  <c:v>61.710794297352344</c:v>
                </c:pt>
                <c:pt idx="14">
                  <c:v>60.26871401151631</c:v>
                </c:pt>
                <c:pt idx="15">
                  <c:v>57.70887166236004</c:v>
                </c:pt>
                <c:pt idx="16">
                  <c:v>57.179487179487175</c:v>
                </c:pt>
              </c:numCache>
            </c:numRef>
          </c:yVal>
          <c:smooth val="0"/>
        </c:ser>
        <c:axId val="42459790"/>
        <c:axId val="46593791"/>
      </c:scatterChart>
      <c:val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456997"/>
        <c:crossesAt val="0"/>
        <c:crossBetween val="midCat"/>
        <c:dispUnits/>
        <c:majorUnit val="1"/>
      </c:valAx>
      <c:valAx>
        <c:axId val="4945699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777924"/>
        <c:crosses val="autoZero"/>
        <c:crossBetween val="midCat"/>
        <c:dispUnits/>
        <c:majorUnit val="150"/>
      </c:valAx>
      <c:valAx>
        <c:axId val="42459790"/>
        <c:scaling>
          <c:orientation val="minMax"/>
        </c:scaling>
        <c:axPos val="b"/>
        <c:delete val="1"/>
        <c:majorTickMark val="in"/>
        <c:minorTickMark val="none"/>
        <c:tickLblPos val="nextTo"/>
        <c:crossAx val="46593791"/>
        <c:crosses val="max"/>
        <c:crossBetween val="midCat"/>
        <c:dispUnits/>
      </c:valAx>
      <c:valAx>
        <c:axId val="46593791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459790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SC_Data3!$L$44:$L$60</c:f>
              <c:numCache>
                <c:ptCount val="17"/>
                <c:pt idx="1">
                  <c:v>28.622789090169814</c:v>
                </c:pt>
                <c:pt idx="2">
                  <c:v>18.65813185785591</c:v>
                </c:pt>
                <c:pt idx="3">
                  <c:v>16.943357354571333</c:v>
                </c:pt>
                <c:pt idx="4">
                  <c:v>16.794332300410126</c:v>
                </c:pt>
                <c:pt idx="5">
                  <c:v>16.7753865382005</c:v>
                </c:pt>
                <c:pt idx="6">
                  <c:v>16.44627255774961</c:v>
                </c:pt>
                <c:pt idx="7">
                  <c:v>17.22187403179083</c:v>
                </c:pt>
                <c:pt idx="8">
                  <c:v>21.58747565252865</c:v>
                </c:pt>
                <c:pt idx="9">
                  <c:v>19.91941175131468</c:v>
                </c:pt>
                <c:pt idx="10">
                  <c:v>15.864871662069353</c:v>
                </c:pt>
                <c:pt idx="11">
                  <c:v>12.619125546678545</c:v>
                </c:pt>
                <c:pt idx="12">
                  <c:v>11.853737606778111</c:v>
                </c:pt>
                <c:pt idx="13">
                  <c:v>14.807247832766313</c:v>
                </c:pt>
                <c:pt idx="14">
                  <c:v>16.099139590428557</c:v>
                </c:pt>
                <c:pt idx="15">
                  <c:v>18.837528807799274</c:v>
                </c:pt>
                <c:pt idx="16">
                  <c:v>18.994007599119527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SC_Data3!$M$44:$M$60</c:f>
              <c:numCache>
                <c:ptCount val="17"/>
                <c:pt idx="1">
                  <c:v>83.49565750778797</c:v>
                </c:pt>
                <c:pt idx="2">
                  <c:v>55.33476001222868</c:v>
                </c:pt>
                <c:pt idx="3">
                  <c:v>55.19543421753661</c:v>
                </c:pt>
                <c:pt idx="4">
                  <c:v>55.32033871225435</c:v>
                </c:pt>
                <c:pt idx="5">
                  <c:v>61.38941749252403</c:v>
                </c:pt>
                <c:pt idx="6">
                  <c:v>60.40836051709556</c:v>
                </c:pt>
                <c:pt idx="7">
                  <c:v>61.02371852593604</c:v>
                </c:pt>
                <c:pt idx="8">
                  <c:v>77.10289414253938</c:v>
                </c:pt>
                <c:pt idx="9">
                  <c:v>72.38475193801334</c:v>
                </c:pt>
                <c:pt idx="10">
                  <c:v>60.15388373677762</c:v>
                </c:pt>
                <c:pt idx="11">
                  <c:v>37.089020922571216</c:v>
                </c:pt>
                <c:pt idx="12">
                  <c:v>36.10241562073197</c:v>
                </c:pt>
                <c:pt idx="13">
                  <c:v>54.082419465387254</c:v>
                </c:pt>
                <c:pt idx="14">
                  <c:v>55.47869812344187</c:v>
                </c:pt>
                <c:pt idx="15">
                  <c:v>58.68030618858274</c:v>
                </c:pt>
                <c:pt idx="16">
                  <c:v>58.12119964241127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SC_Data3!$N$44:$N$60</c:f>
              <c:numCache>
                <c:ptCount val="17"/>
                <c:pt idx="1">
                  <c:v>45.24733604755197</c:v>
                </c:pt>
                <c:pt idx="2">
                  <c:v>29.73764379351362</c:v>
                </c:pt>
                <c:pt idx="3">
                  <c:v>28.476602181563283</c:v>
                </c:pt>
                <c:pt idx="4">
                  <c:v>28.402492198340862</c:v>
                </c:pt>
                <c:pt idx="5">
                  <c:v>30.229917302990525</c:v>
                </c:pt>
                <c:pt idx="6">
                  <c:v>29.725938618585598</c:v>
                </c:pt>
                <c:pt idx="7">
                  <c:v>30.47670451439094</c:v>
                </c:pt>
                <c:pt idx="8">
                  <c:v>38.41290353212797</c:v>
                </c:pt>
                <c:pt idx="9">
                  <c:v>35.87267351001096</c:v>
                </c:pt>
                <c:pt idx="10">
                  <c:v>29.388299923304388</c:v>
                </c:pt>
                <c:pt idx="11">
                  <c:v>20.104180251355086</c:v>
                </c:pt>
                <c:pt idx="12">
                  <c:v>19.284333286249026</c:v>
                </c:pt>
                <c:pt idx="13">
                  <c:v>26.832001342146544</c:v>
                </c:pt>
                <c:pt idx="14">
                  <c:v>28.13530435270979</c:v>
                </c:pt>
                <c:pt idx="15">
                  <c:v>30.974215099783127</c:v>
                </c:pt>
                <c:pt idx="16">
                  <c:v>30.88116636845666</c:v>
                </c:pt>
              </c:numCache>
            </c:numRef>
          </c:yVal>
          <c:smooth val="1"/>
        </c:ser>
        <c:axId val="16690936"/>
        <c:axId val="16000697"/>
      </c:scatterChart>
      <c:val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At val="0"/>
        <c:crossBetween val="midCat"/>
        <c:dispUnits/>
        <c:majorUnit val="1"/>
      </c:valAx>
      <c:valAx>
        <c:axId val="160006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SOUTH CAROLINA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SC_Data1!$K$5:$K$21</c:f>
              <c:numCache>
                <c:ptCount val="17"/>
                <c:pt idx="1">
                  <c:v>272</c:v>
                </c:pt>
                <c:pt idx="2">
                  <c:v>185</c:v>
                </c:pt>
                <c:pt idx="3">
                  <c:v>217</c:v>
                </c:pt>
                <c:pt idx="4">
                  <c:v>263</c:v>
                </c:pt>
                <c:pt idx="5">
                  <c:v>258</c:v>
                </c:pt>
                <c:pt idx="6">
                  <c:v>272</c:v>
                </c:pt>
                <c:pt idx="7">
                  <c:v>319</c:v>
                </c:pt>
                <c:pt idx="8">
                  <c:v>258</c:v>
                </c:pt>
                <c:pt idx="9">
                  <c:v>219</c:v>
                </c:pt>
                <c:pt idx="10">
                  <c:v>238</c:v>
                </c:pt>
                <c:pt idx="11">
                  <c:v>182</c:v>
                </c:pt>
                <c:pt idx="12">
                  <c:v>218</c:v>
                </c:pt>
                <c:pt idx="13">
                  <c:v>173</c:v>
                </c:pt>
                <c:pt idx="14">
                  <c:v>232</c:v>
                </c:pt>
                <c:pt idx="15">
                  <c:v>266</c:v>
                </c:pt>
                <c:pt idx="16">
                  <c:v>233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SC_Data1!$L$5:$L$21</c:f>
              <c:numCache>
                <c:ptCount val="17"/>
                <c:pt idx="1">
                  <c:v>311</c:v>
                </c:pt>
                <c:pt idx="2">
                  <c:v>334</c:v>
                </c:pt>
                <c:pt idx="3">
                  <c:v>304</c:v>
                </c:pt>
                <c:pt idx="4">
                  <c:v>423</c:v>
                </c:pt>
                <c:pt idx="5">
                  <c:v>580</c:v>
                </c:pt>
                <c:pt idx="6">
                  <c:v>988</c:v>
                </c:pt>
                <c:pt idx="7">
                  <c:v>1294</c:v>
                </c:pt>
                <c:pt idx="8">
                  <c:v>1341</c:v>
                </c:pt>
                <c:pt idx="9">
                  <c:v>1625</c:v>
                </c:pt>
                <c:pt idx="10">
                  <c:v>1751</c:v>
                </c:pt>
                <c:pt idx="11">
                  <c:v>1470</c:v>
                </c:pt>
                <c:pt idx="12">
                  <c:v>1571</c:v>
                </c:pt>
                <c:pt idx="13">
                  <c:v>1434</c:v>
                </c:pt>
                <c:pt idx="14">
                  <c:v>1490</c:v>
                </c:pt>
                <c:pt idx="15">
                  <c:v>1629</c:v>
                </c:pt>
                <c:pt idx="16">
                  <c:v>1495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SC_Data1!$M$5:$M$21</c:f>
              <c:numCache>
                <c:ptCount val="17"/>
                <c:pt idx="1">
                  <c:v>583</c:v>
                </c:pt>
                <c:pt idx="2">
                  <c:v>519</c:v>
                </c:pt>
                <c:pt idx="3">
                  <c:v>521</c:v>
                </c:pt>
                <c:pt idx="4">
                  <c:v>686</c:v>
                </c:pt>
                <c:pt idx="5">
                  <c:v>838</c:v>
                </c:pt>
                <c:pt idx="6">
                  <c:v>1260</c:v>
                </c:pt>
                <c:pt idx="7">
                  <c:v>1613</c:v>
                </c:pt>
                <c:pt idx="8">
                  <c:v>1599</c:v>
                </c:pt>
                <c:pt idx="9">
                  <c:v>1844</c:v>
                </c:pt>
                <c:pt idx="10">
                  <c:v>1989</c:v>
                </c:pt>
                <c:pt idx="11">
                  <c:v>1652</c:v>
                </c:pt>
                <c:pt idx="12">
                  <c:v>1789</c:v>
                </c:pt>
                <c:pt idx="13">
                  <c:v>1607</c:v>
                </c:pt>
                <c:pt idx="14">
                  <c:v>1722</c:v>
                </c:pt>
                <c:pt idx="15">
                  <c:v>1895</c:v>
                </c:pt>
                <c:pt idx="16">
                  <c:v>1728</c:v>
                </c:pt>
              </c:numCache>
            </c:numRef>
          </c:yVal>
          <c:smooth val="1"/>
        </c:ser>
        <c:axId val="9788546"/>
        <c:axId val="20988051"/>
      </c:scatterChart>
      <c:scatterChart>
        <c:scatterStyle val="lineMarker"/>
        <c:varyColors val="0"/>
        <c:ser>
          <c:idx val="5"/>
          <c:order val="3"/>
          <c:tx>
            <c:strRef>
              <c:f>SC_Data1!$A$23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SC_Data1!$L$28:$L$44</c:f>
              <c:numCache>
                <c:ptCount val="17"/>
                <c:pt idx="1">
                  <c:v>53.34476843910806</c:v>
                </c:pt>
                <c:pt idx="2">
                  <c:v>64.35452793834297</c:v>
                </c:pt>
                <c:pt idx="3">
                  <c:v>58.34932821497121</c:v>
                </c:pt>
                <c:pt idx="4">
                  <c:v>61.66180758017493</c:v>
                </c:pt>
                <c:pt idx="5">
                  <c:v>69.21241050119332</c:v>
                </c:pt>
                <c:pt idx="6">
                  <c:v>78.41269841269842</c:v>
                </c:pt>
                <c:pt idx="7">
                  <c:v>80.22318660880347</c:v>
                </c:pt>
                <c:pt idx="8">
                  <c:v>83.86491557223265</c:v>
                </c:pt>
                <c:pt idx="9">
                  <c:v>88.1236442516269</c:v>
                </c:pt>
                <c:pt idx="10">
                  <c:v>88.03418803418803</c:v>
                </c:pt>
                <c:pt idx="11">
                  <c:v>88.98305084745762</c:v>
                </c:pt>
                <c:pt idx="12">
                  <c:v>87.81442146450532</c:v>
                </c:pt>
                <c:pt idx="13">
                  <c:v>89.23459863098942</c:v>
                </c:pt>
                <c:pt idx="14">
                  <c:v>86.52729384436701</c:v>
                </c:pt>
                <c:pt idx="15">
                  <c:v>85.96306068601584</c:v>
                </c:pt>
                <c:pt idx="16">
                  <c:v>86.51620370370371</c:v>
                </c:pt>
              </c:numCache>
            </c:numRef>
          </c:yVal>
          <c:smooth val="0"/>
        </c:ser>
        <c:axId val="54674732"/>
        <c:axId val="22310541"/>
      </c:scatterChart>
      <c:val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At val="0"/>
        <c:crossBetween val="midCat"/>
        <c:dispUnits/>
        <c:majorUnit val="1"/>
      </c:valAx>
      <c:valAx>
        <c:axId val="2098805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crossBetween val="midCat"/>
        <c:dispUnits/>
        <c:majorUnit val="250"/>
      </c:valAx>
      <c:valAx>
        <c:axId val="54674732"/>
        <c:scaling>
          <c:orientation val="minMax"/>
        </c:scaling>
        <c:axPos val="b"/>
        <c:delete val="1"/>
        <c:majorTickMark val="in"/>
        <c:minorTickMark val="none"/>
        <c:tickLblPos val="nextTo"/>
        <c:crossAx val="22310541"/>
        <c:crosses val="max"/>
        <c:crossBetween val="midCat"/>
        <c:dispUnits/>
      </c:valAx>
      <c:valAx>
        <c:axId val="2231054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6747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1">
      <selection activeCell="F122" sqref="F122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SOUTH CAROLINA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>
        <v>294</v>
      </c>
      <c r="C6" s="8">
        <v>388</v>
      </c>
      <c r="D6" s="10">
        <v>682</v>
      </c>
      <c r="E6">
        <v>262</v>
      </c>
      <c r="F6">
        <v>486</v>
      </c>
      <c r="G6" s="10">
        <v>748</v>
      </c>
      <c r="H6">
        <v>642</v>
      </c>
      <c r="I6">
        <v>814</v>
      </c>
      <c r="J6" s="10">
        <v>1456</v>
      </c>
      <c r="K6">
        <v>272</v>
      </c>
      <c r="L6">
        <v>311</v>
      </c>
      <c r="M6" s="10">
        <v>583</v>
      </c>
      <c r="N6">
        <v>437</v>
      </c>
      <c r="O6">
        <v>422</v>
      </c>
      <c r="P6" s="10">
        <v>859</v>
      </c>
      <c r="Q6">
        <v>1907</v>
      </c>
      <c r="R6">
        <v>2421</v>
      </c>
      <c r="S6" s="10">
        <v>4328</v>
      </c>
    </row>
    <row r="7" spans="1:19" ht="12.75">
      <c r="A7" s="9">
        <v>1985</v>
      </c>
      <c r="B7" s="8">
        <v>330</v>
      </c>
      <c r="C7" s="8">
        <v>449</v>
      </c>
      <c r="D7" s="10">
        <v>779</v>
      </c>
      <c r="E7">
        <v>367</v>
      </c>
      <c r="F7">
        <v>546</v>
      </c>
      <c r="G7" s="10">
        <v>913</v>
      </c>
      <c r="H7">
        <v>423</v>
      </c>
      <c r="I7">
        <v>543</v>
      </c>
      <c r="J7" s="10">
        <v>966</v>
      </c>
      <c r="K7">
        <v>185</v>
      </c>
      <c r="L7">
        <v>334</v>
      </c>
      <c r="M7" s="10">
        <v>519</v>
      </c>
      <c r="N7">
        <v>255</v>
      </c>
      <c r="O7">
        <v>219</v>
      </c>
      <c r="P7" s="10">
        <v>474</v>
      </c>
      <c r="Q7">
        <v>1560</v>
      </c>
      <c r="R7">
        <v>2091</v>
      </c>
      <c r="S7" s="10">
        <v>3651</v>
      </c>
    </row>
    <row r="8" spans="1:19" ht="12.75">
      <c r="A8" s="9">
        <v>1986</v>
      </c>
      <c r="B8" s="8">
        <v>365</v>
      </c>
      <c r="C8" s="8">
        <v>494</v>
      </c>
      <c r="D8" s="10">
        <v>859</v>
      </c>
      <c r="E8">
        <v>455</v>
      </c>
      <c r="F8">
        <v>746</v>
      </c>
      <c r="G8" s="10">
        <v>1201</v>
      </c>
      <c r="H8">
        <v>389</v>
      </c>
      <c r="I8">
        <v>547</v>
      </c>
      <c r="J8" s="10">
        <v>936</v>
      </c>
      <c r="K8">
        <v>217</v>
      </c>
      <c r="L8">
        <v>304</v>
      </c>
      <c r="M8" s="10">
        <v>521</v>
      </c>
      <c r="N8">
        <v>288</v>
      </c>
      <c r="O8">
        <v>270</v>
      </c>
      <c r="P8" s="10">
        <v>558</v>
      </c>
      <c r="Q8">
        <v>1714</v>
      </c>
      <c r="R8">
        <v>2361</v>
      </c>
      <c r="S8" s="10">
        <v>4075</v>
      </c>
    </row>
    <row r="9" spans="1:19" ht="12.75">
      <c r="A9" s="9">
        <v>1987</v>
      </c>
      <c r="B9" s="8">
        <v>308</v>
      </c>
      <c r="C9" s="8">
        <v>463</v>
      </c>
      <c r="D9" s="10">
        <v>771</v>
      </c>
      <c r="E9">
        <v>442</v>
      </c>
      <c r="F9">
        <v>722</v>
      </c>
      <c r="G9" s="10">
        <v>1164</v>
      </c>
      <c r="H9">
        <v>390</v>
      </c>
      <c r="I9">
        <v>554</v>
      </c>
      <c r="J9" s="10">
        <v>944</v>
      </c>
      <c r="K9">
        <v>263</v>
      </c>
      <c r="L9">
        <v>423</v>
      </c>
      <c r="M9" s="10">
        <v>686</v>
      </c>
      <c r="N9">
        <v>318</v>
      </c>
      <c r="O9">
        <v>289</v>
      </c>
      <c r="P9" s="10">
        <v>607</v>
      </c>
      <c r="Q9">
        <v>1721</v>
      </c>
      <c r="R9">
        <v>2451</v>
      </c>
      <c r="S9" s="10">
        <v>4172</v>
      </c>
    </row>
    <row r="10" spans="1:19" ht="12.75">
      <c r="A10" s="9">
        <v>1988</v>
      </c>
      <c r="B10" s="8">
        <v>280</v>
      </c>
      <c r="C10" s="8">
        <v>472</v>
      </c>
      <c r="D10" s="10">
        <v>752</v>
      </c>
      <c r="E10">
        <v>424</v>
      </c>
      <c r="F10">
        <v>708</v>
      </c>
      <c r="G10" s="10">
        <v>1132</v>
      </c>
      <c r="H10">
        <v>393</v>
      </c>
      <c r="I10">
        <v>621</v>
      </c>
      <c r="J10" s="10">
        <v>1014</v>
      </c>
      <c r="K10">
        <v>258</v>
      </c>
      <c r="L10">
        <v>580</v>
      </c>
      <c r="M10" s="10">
        <v>838</v>
      </c>
      <c r="N10">
        <v>336</v>
      </c>
      <c r="O10">
        <v>309</v>
      </c>
      <c r="P10" s="10">
        <v>645</v>
      </c>
      <c r="Q10">
        <v>1691</v>
      </c>
      <c r="R10">
        <v>2690</v>
      </c>
      <c r="S10" s="10">
        <v>4381</v>
      </c>
    </row>
    <row r="11" spans="1:19" ht="12.75">
      <c r="A11" s="9">
        <v>1989</v>
      </c>
      <c r="B11" s="8">
        <v>298</v>
      </c>
      <c r="C11" s="8">
        <v>481</v>
      </c>
      <c r="D11" s="10">
        <v>779</v>
      </c>
      <c r="E11">
        <v>380</v>
      </c>
      <c r="F11">
        <v>759</v>
      </c>
      <c r="G11" s="10">
        <v>1139</v>
      </c>
      <c r="H11">
        <v>390</v>
      </c>
      <c r="I11">
        <v>620</v>
      </c>
      <c r="J11" s="10">
        <v>1010</v>
      </c>
      <c r="K11">
        <v>272</v>
      </c>
      <c r="L11">
        <v>988</v>
      </c>
      <c r="M11" s="10">
        <v>1260</v>
      </c>
      <c r="N11">
        <v>355</v>
      </c>
      <c r="O11">
        <v>309</v>
      </c>
      <c r="P11" s="10">
        <v>664</v>
      </c>
      <c r="Q11">
        <v>1695</v>
      </c>
      <c r="R11">
        <v>3157</v>
      </c>
      <c r="S11" s="10">
        <v>4852</v>
      </c>
    </row>
    <row r="12" spans="1:19" ht="12.75">
      <c r="A12" s="9">
        <v>1990</v>
      </c>
      <c r="B12" s="8">
        <v>295</v>
      </c>
      <c r="C12" s="8">
        <v>498</v>
      </c>
      <c r="D12" s="10">
        <v>793</v>
      </c>
      <c r="E12">
        <v>373</v>
      </c>
      <c r="F12">
        <v>673</v>
      </c>
      <c r="G12" s="10">
        <v>1046</v>
      </c>
      <c r="H12">
        <v>413</v>
      </c>
      <c r="I12">
        <v>635</v>
      </c>
      <c r="J12" s="10">
        <v>1048</v>
      </c>
      <c r="K12">
        <v>319</v>
      </c>
      <c r="L12">
        <v>1294</v>
      </c>
      <c r="M12" s="10">
        <v>1613</v>
      </c>
      <c r="N12">
        <v>324</v>
      </c>
      <c r="O12">
        <v>352</v>
      </c>
      <c r="P12" s="10">
        <v>676</v>
      </c>
      <c r="Q12">
        <v>1724</v>
      </c>
      <c r="R12">
        <v>3452</v>
      </c>
      <c r="S12" s="10">
        <v>5176</v>
      </c>
    </row>
    <row r="13" spans="1:19" ht="12.75">
      <c r="A13" s="9">
        <v>1991</v>
      </c>
      <c r="B13" s="8">
        <v>315</v>
      </c>
      <c r="C13" s="8">
        <v>580</v>
      </c>
      <c r="D13" s="10">
        <v>895</v>
      </c>
      <c r="E13">
        <v>380</v>
      </c>
      <c r="F13">
        <v>715</v>
      </c>
      <c r="G13" s="10">
        <v>1095</v>
      </c>
      <c r="H13">
        <v>526</v>
      </c>
      <c r="I13">
        <v>817</v>
      </c>
      <c r="J13" s="10">
        <v>1343</v>
      </c>
      <c r="K13">
        <v>258</v>
      </c>
      <c r="L13">
        <v>1341</v>
      </c>
      <c r="M13" s="10">
        <v>1599</v>
      </c>
      <c r="N13">
        <v>375</v>
      </c>
      <c r="O13">
        <v>487</v>
      </c>
      <c r="P13" s="10">
        <v>862</v>
      </c>
      <c r="Q13">
        <v>1854</v>
      </c>
      <c r="R13">
        <v>3940</v>
      </c>
      <c r="S13" s="10">
        <v>5794</v>
      </c>
    </row>
    <row r="14" spans="1:19" ht="12.75">
      <c r="A14" s="9">
        <v>1992</v>
      </c>
      <c r="B14" s="8">
        <v>342</v>
      </c>
      <c r="C14" s="8">
        <v>653</v>
      </c>
      <c r="D14" s="10">
        <v>995</v>
      </c>
      <c r="E14">
        <v>428</v>
      </c>
      <c r="F14">
        <v>807</v>
      </c>
      <c r="G14" s="10">
        <v>1235</v>
      </c>
      <c r="H14">
        <v>490</v>
      </c>
      <c r="I14">
        <v>778</v>
      </c>
      <c r="J14" s="10">
        <v>1268</v>
      </c>
      <c r="K14">
        <v>219</v>
      </c>
      <c r="L14">
        <v>1625</v>
      </c>
      <c r="M14" s="10">
        <v>1844</v>
      </c>
      <c r="N14">
        <v>338</v>
      </c>
      <c r="O14">
        <v>442</v>
      </c>
      <c r="P14" s="10">
        <v>780</v>
      </c>
      <c r="Q14">
        <v>1817</v>
      </c>
      <c r="R14">
        <v>4305</v>
      </c>
      <c r="S14" s="10">
        <v>6122</v>
      </c>
    </row>
    <row r="15" spans="1:19" ht="12.75">
      <c r="A15" s="9">
        <v>1993</v>
      </c>
      <c r="B15" s="8">
        <v>309</v>
      </c>
      <c r="C15" s="8">
        <v>634</v>
      </c>
      <c r="D15" s="10">
        <v>943</v>
      </c>
      <c r="E15">
        <v>427</v>
      </c>
      <c r="F15">
        <v>818</v>
      </c>
      <c r="G15" s="10">
        <v>1245</v>
      </c>
      <c r="H15">
        <v>393</v>
      </c>
      <c r="I15">
        <v>655</v>
      </c>
      <c r="J15" s="10">
        <v>1048</v>
      </c>
      <c r="K15">
        <v>238</v>
      </c>
      <c r="L15">
        <v>1751</v>
      </c>
      <c r="M15" s="10">
        <v>1989</v>
      </c>
      <c r="N15">
        <v>356</v>
      </c>
      <c r="O15">
        <v>483</v>
      </c>
      <c r="P15" s="10">
        <v>839</v>
      </c>
      <c r="Q15">
        <v>1723</v>
      </c>
      <c r="R15">
        <v>4341</v>
      </c>
      <c r="S15" s="10">
        <v>6064</v>
      </c>
    </row>
    <row r="16" spans="1:19" ht="12.75">
      <c r="A16" s="9">
        <v>1994</v>
      </c>
      <c r="B16" s="8">
        <v>335</v>
      </c>
      <c r="C16" s="8">
        <v>682</v>
      </c>
      <c r="D16" s="10">
        <v>1017</v>
      </c>
      <c r="E16">
        <v>438</v>
      </c>
      <c r="F16">
        <v>875</v>
      </c>
      <c r="G16" s="10">
        <v>1313</v>
      </c>
      <c r="H16">
        <v>315</v>
      </c>
      <c r="I16">
        <v>408</v>
      </c>
      <c r="J16" s="10">
        <v>723</v>
      </c>
      <c r="K16">
        <v>182</v>
      </c>
      <c r="L16">
        <v>1470</v>
      </c>
      <c r="M16" s="10">
        <v>1652</v>
      </c>
      <c r="N16">
        <v>332</v>
      </c>
      <c r="O16">
        <v>425</v>
      </c>
      <c r="P16" s="10">
        <v>757</v>
      </c>
      <c r="Q16">
        <v>1602</v>
      </c>
      <c r="R16">
        <v>3860</v>
      </c>
      <c r="S16" s="10">
        <v>5462</v>
      </c>
    </row>
    <row r="17" spans="1:19" ht="12.75">
      <c r="A17" s="9">
        <v>1995</v>
      </c>
      <c r="B17" s="8">
        <v>351</v>
      </c>
      <c r="C17" s="8">
        <v>673</v>
      </c>
      <c r="D17" s="10">
        <v>1024</v>
      </c>
      <c r="E17">
        <v>450</v>
      </c>
      <c r="F17">
        <v>905</v>
      </c>
      <c r="G17" s="10">
        <v>1355</v>
      </c>
      <c r="H17">
        <v>298</v>
      </c>
      <c r="I17">
        <v>401</v>
      </c>
      <c r="J17" s="10">
        <v>699</v>
      </c>
      <c r="K17">
        <v>218</v>
      </c>
      <c r="L17">
        <v>1571</v>
      </c>
      <c r="M17" s="10">
        <v>1789</v>
      </c>
      <c r="N17">
        <v>338</v>
      </c>
      <c r="O17">
        <v>475</v>
      </c>
      <c r="P17" s="10">
        <v>813</v>
      </c>
      <c r="Q17">
        <v>1655</v>
      </c>
      <c r="R17">
        <v>4025</v>
      </c>
      <c r="S17" s="10">
        <v>5680</v>
      </c>
    </row>
    <row r="18" spans="1:19" ht="12.75">
      <c r="A18" s="9">
        <v>1996</v>
      </c>
      <c r="B18" s="8">
        <v>358</v>
      </c>
      <c r="C18" s="8">
        <v>677</v>
      </c>
      <c r="D18" s="10">
        <v>1035</v>
      </c>
      <c r="E18">
        <v>451</v>
      </c>
      <c r="F18">
        <v>991</v>
      </c>
      <c r="G18" s="10">
        <v>1442</v>
      </c>
      <c r="H18">
        <v>376</v>
      </c>
      <c r="I18">
        <v>606</v>
      </c>
      <c r="J18" s="10">
        <v>982</v>
      </c>
      <c r="K18">
        <v>173</v>
      </c>
      <c r="L18">
        <v>1434</v>
      </c>
      <c r="M18" s="10">
        <v>1607</v>
      </c>
      <c r="N18">
        <v>299</v>
      </c>
      <c r="O18">
        <v>460</v>
      </c>
      <c r="P18" s="10">
        <v>759</v>
      </c>
      <c r="Q18">
        <v>1657</v>
      </c>
      <c r="R18">
        <v>4168</v>
      </c>
      <c r="S18" s="10">
        <v>5825</v>
      </c>
    </row>
    <row r="19" spans="1:19" ht="12.75">
      <c r="A19" s="9">
        <v>1997</v>
      </c>
      <c r="B19" s="8">
        <v>392</v>
      </c>
      <c r="C19" s="8">
        <v>688</v>
      </c>
      <c r="D19" s="10">
        <v>1080</v>
      </c>
      <c r="E19">
        <v>433</v>
      </c>
      <c r="F19">
        <v>898</v>
      </c>
      <c r="G19" s="10">
        <v>1331</v>
      </c>
      <c r="H19">
        <v>414</v>
      </c>
      <c r="I19">
        <v>628</v>
      </c>
      <c r="J19" s="10">
        <v>1042</v>
      </c>
      <c r="K19">
        <v>232</v>
      </c>
      <c r="L19">
        <v>1490</v>
      </c>
      <c r="M19" s="10">
        <v>1722</v>
      </c>
      <c r="N19">
        <v>329</v>
      </c>
      <c r="O19">
        <v>396</v>
      </c>
      <c r="P19" s="10">
        <v>725</v>
      </c>
      <c r="Q19">
        <v>1800</v>
      </c>
      <c r="R19">
        <v>4100</v>
      </c>
      <c r="S19" s="10">
        <v>5900</v>
      </c>
    </row>
    <row r="20" spans="1:19" ht="12.75">
      <c r="A20" s="9">
        <v>1998</v>
      </c>
      <c r="B20" s="8">
        <v>399</v>
      </c>
      <c r="C20" s="8">
        <v>706</v>
      </c>
      <c r="D20" s="10">
        <v>1105</v>
      </c>
      <c r="E20">
        <v>493</v>
      </c>
      <c r="F20">
        <v>883</v>
      </c>
      <c r="G20" s="10">
        <v>1376</v>
      </c>
      <c r="H20">
        <v>491</v>
      </c>
      <c r="I20">
        <v>670</v>
      </c>
      <c r="J20" s="10">
        <v>1161</v>
      </c>
      <c r="K20">
        <v>266</v>
      </c>
      <c r="L20">
        <v>1629</v>
      </c>
      <c r="M20" s="10">
        <v>1895</v>
      </c>
      <c r="N20">
        <v>351</v>
      </c>
      <c r="O20">
        <v>492</v>
      </c>
      <c r="P20" s="10">
        <v>843</v>
      </c>
      <c r="Q20">
        <v>2000</v>
      </c>
      <c r="R20">
        <v>4380</v>
      </c>
      <c r="S20" s="10">
        <v>6380</v>
      </c>
    </row>
    <row r="21" spans="1:19" ht="12.75">
      <c r="A21" s="9">
        <v>1999</v>
      </c>
      <c r="B21" s="8">
        <v>352</v>
      </c>
      <c r="C21" s="8">
        <v>665</v>
      </c>
      <c r="D21" s="10">
        <v>1017</v>
      </c>
      <c r="E21">
        <v>424</v>
      </c>
      <c r="F21">
        <v>867</v>
      </c>
      <c r="G21" s="10">
        <v>1291</v>
      </c>
      <c r="H21">
        <v>501</v>
      </c>
      <c r="I21">
        <v>669</v>
      </c>
      <c r="J21" s="10">
        <v>1170</v>
      </c>
      <c r="K21">
        <v>233</v>
      </c>
      <c r="L21">
        <v>1495</v>
      </c>
      <c r="M21" s="10">
        <v>1728</v>
      </c>
      <c r="N21">
        <v>345</v>
      </c>
      <c r="O21">
        <v>463</v>
      </c>
      <c r="P21" s="10">
        <v>808</v>
      </c>
      <c r="Q21">
        <v>1855</v>
      </c>
      <c r="R21">
        <v>4159</v>
      </c>
      <c r="S21" s="10">
        <v>6014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SOUTH CAROLINA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>
        <f aca="true" t="shared" si="0" ref="B29:C31">(B6/$D6)*100</f>
        <v>43.10850439882698</v>
      </c>
      <c r="C29" s="1">
        <f t="shared" si="0"/>
        <v>56.89149560117303</v>
      </c>
      <c r="D29" s="11">
        <f>(D6/$D6)*100</f>
        <v>100</v>
      </c>
      <c r="E29" s="1">
        <f aca="true" t="shared" si="1" ref="E29:G31">(E6/$G6)*100</f>
        <v>35.02673796791444</v>
      </c>
      <c r="F29" s="1">
        <f t="shared" si="1"/>
        <v>64.97326203208557</v>
      </c>
      <c r="G29" s="11">
        <f t="shared" si="1"/>
        <v>100</v>
      </c>
      <c r="H29" s="1">
        <f aca="true" t="shared" si="2" ref="H29:J31">(H6/$J6)*100</f>
        <v>44.09340659340659</v>
      </c>
      <c r="I29" s="1">
        <f t="shared" si="2"/>
        <v>55.90659340659341</v>
      </c>
      <c r="J29" s="11">
        <f t="shared" si="2"/>
        <v>100</v>
      </c>
      <c r="K29" s="1">
        <f aca="true" t="shared" si="3" ref="K29:M31">(K6/$M6)*100</f>
        <v>46.65523156089194</v>
      </c>
      <c r="L29" s="1">
        <f t="shared" si="3"/>
        <v>53.34476843910806</v>
      </c>
      <c r="M29" s="11">
        <f t="shared" si="3"/>
        <v>100</v>
      </c>
      <c r="N29" s="1">
        <f aca="true" t="shared" si="4" ref="N29:P31">(N6/$P6)*100</f>
        <v>50.87310826542492</v>
      </c>
      <c r="O29" s="1">
        <f t="shared" si="4"/>
        <v>49.12689173457509</v>
      </c>
      <c r="P29" s="11">
        <f t="shared" si="4"/>
        <v>100</v>
      </c>
      <c r="Q29" s="1">
        <f aca="true" t="shared" si="5" ref="Q29:S31">(Q6/$S6)*100</f>
        <v>44.061922365988906</v>
      </c>
      <c r="R29" s="1">
        <f t="shared" si="5"/>
        <v>55.93807763401109</v>
      </c>
      <c r="S29" s="11">
        <f t="shared" si="5"/>
        <v>100</v>
      </c>
    </row>
    <row r="30" spans="1:19" ht="12.75">
      <c r="A30" s="9">
        <v>1985</v>
      </c>
      <c r="B30" s="1">
        <f t="shared" si="0"/>
        <v>42.3620025673941</v>
      </c>
      <c r="C30" s="1">
        <f t="shared" si="0"/>
        <v>57.6379974326059</v>
      </c>
      <c r="D30" s="11">
        <f>(D7/$D7)*100</f>
        <v>100</v>
      </c>
      <c r="E30" s="1">
        <f t="shared" si="1"/>
        <v>40.197152245345016</v>
      </c>
      <c r="F30" s="1">
        <f t="shared" si="1"/>
        <v>59.802847754654984</v>
      </c>
      <c r="G30" s="11">
        <f t="shared" si="1"/>
        <v>100</v>
      </c>
      <c r="H30" s="1">
        <f t="shared" si="2"/>
        <v>43.7888198757764</v>
      </c>
      <c r="I30" s="1">
        <f t="shared" si="2"/>
        <v>56.2111801242236</v>
      </c>
      <c r="J30" s="11">
        <f t="shared" si="2"/>
        <v>100</v>
      </c>
      <c r="K30" s="1">
        <f t="shared" si="3"/>
        <v>35.64547206165704</v>
      </c>
      <c r="L30" s="1">
        <f t="shared" si="3"/>
        <v>64.35452793834297</v>
      </c>
      <c r="M30" s="11">
        <f t="shared" si="3"/>
        <v>100</v>
      </c>
      <c r="N30" s="1">
        <f t="shared" si="4"/>
        <v>53.79746835443038</v>
      </c>
      <c r="O30" s="1">
        <f t="shared" si="4"/>
        <v>46.20253164556962</v>
      </c>
      <c r="P30" s="11">
        <f t="shared" si="4"/>
        <v>100</v>
      </c>
      <c r="Q30" s="1">
        <f t="shared" si="5"/>
        <v>42.72801972062449</v>
      </c>
      <c r="R30" s="1">
        <f t="shared" si="5"/>
        <v>57.27198027937551</v>
      </c>
      <c r="S30" s="11">
        <f t="shared" si="5"/>
        <v>100</v>
      </c>
    </row>
    <row r="31" spans="1:19" ht="12.75">
      <c r="A31" s="9">
        <v>1986</v>
      </c>
      <c r="B31" s="1">
        <f t="shared" si="0"/>
        <v>42.49126891734576</v>
      </c>
      <c r="C31" s="1">
        <f t="shared" si="0"/>
        <v>57.50873108265425</v>
      </c>
      <c r="D31" s="11">
        <f>(D8/$D8)*100</f>
        <v>100</v>
      </c>
      <c r="E31" s="1">
        <f t="shared" si="1"/>
        <v>37.885095753538714</v>
      </c>
      <c r="F31" s="1">
        <f t="shared" si="1"/>
        <v>62.11490424646128</v>
      </c>
      <c r="G31" s="11">
        <f t="shared" si="1"/>
        <v>100</v>
      </c>
      <c r="H31" s="1">
        <f t="shared" si="2"/>
        <v>41.55982905982906</v>
      </c>
      <c r="I31" s="1">
        <f t="shared" si="2"/>
        <v>58.440170940170944</v>
      </c>
      <c r="J31" s="11">
        <f t="shared" si="2"/>
        <v>100</v>
      </c>
      <c r="K31" s="1">
        <f t="shared" si="3"/>
        <v>41.65067178502879</v>
      </c>
      <c r="L31" s="1">
        <f t="shared" si="3"/>
        <v>58.34932821497121</v>
      </c>
      <c r="M31" s="11">
        <f t="shared" si="3"/>
        <v>100</v>
      </c>
      <c r="N31" s="1">
        <f t="shared" si="4"/>
        <v>51.61290322580645</v>
      </c>
      <c r="O31" s="1">
        <f t="shared" si="4"/>
        <v>48.38709677419355</v>
      </c>
      <c r="P31" s="11">
        <f t="shared" si="4"/>
        <v>100</v>
      </c>
      <c r="Q31" s="1">
        <f t="shared" si="5"/>
        <v>42.06134969325153</v>
      </c>
      <c r="R31" s="1">
        <f t="shared" si="5"/>
        <v>57.938650306748464</v>
      </c>
      <c r="S31" s="11">
        <f t="shared" si="5"/>
        <v>100</v>
      </c>
    </row>
    <row r="32" spans="1:19" ht="12.75">
      <c r="A32" s="9">
        <v>1987</v>
      </c>
      <c r="B32" s="1">
        <f aca="true" t="shared" si="6" ref="B32:C44">(B9/$D9)*100</f>
        <v>39.94811932555123</v>
      </c>
      <c r="C32" s="1">
        <f t="shared" si="6"/>
        <v>60.05188067444877</v>
      </c>
      <c r="D32" s="11">
        <f aca="true" t="shared" si="7" ref="D32:D44">(D9/$D9)*100</f>
        <v>100</v>
      </c>
      <c r="E32" s="1">
        <f aca="true" t="shared" si="8" ref="E32:G44">(E9/$G9)*100</f>
        <v>37.97250859106529</v>
      </c>
      <c r="F32" s="1">
        <f t="shared" si="8"/>
        <v>62.02749140893471</v>
      </c>
      <c r="G32" s="11">
        <f t="shared" si="8"/>
        <v>100</v>
      </c>
      <c r="H32" s="1">
        <f aca="true" t="shared" si="9" ref="H32:J44">(H9/$J9)*100</f>
        <v>41.313559322033896</v>
      </c>
      <c r="I32" s="1">
        <f t="shared" si="9"/>
        <v>58.686440677966104</v>
      </c>
      <c r="J32" s="11">
        <f t="shared" si="9"/>
        <v>100</v>
      </c>
      <c r="K32" s="1">
        <f aca="true" t="shared" si="10" ref="K32:M44">(K9/$M9)*100</f>
        <v>38.33819241982507</v>
      </c>
      <c r="L32" s="1">
        <f t="shared" si="10"/>
        <v>61.66180758017493</v>
      </c>
      <c r="M32" s="11">
        <f t="shared" si="10"/>
        <v>100</v>
      </c>
      <c r="N32" s="1">
        <f aca="true" t="shared" si="11" ref="N32:P44">(N9/$P9)*100</f>
        <v>52.38879736408567</v>
      </c>
      <c r="O32" s="1">
        <f t="shared" si="11"/>
        <v>47.61120263591433</v>
      </c>
      <c r="P32" s="11">
        <f t="shared" si="11"/>
        <v>100</v>
      </c>
      <c r="Q32" s="1">
        <f aca="true" t="shared" si="12" ref="Q32:S44">(Q9/$S9)*100</f>
        <v>41.25119846596357</v>
      </c>
      <c r="R32" s="1">
        <f t="shared" si="12"/>
        <v>58.74880153403643</v>
      </c>
      <c r="S32" s="11">
        <f t="shared" si="12"/>
        <v>100</v>
      </c>
    </row>
    <row r="33" spans="1:19" ht="12.75">
      <c r="A33" s="9">
        <v>1988</v>
      </c>
      <c r="B33" s="1">
        <f t="shared" si="6"/>
        <v>37.234042553191486</v>
      </c>
      <c r="C33" s="1">
        <f t="shared" si="6"/>
        <v>62.76595744680851</v>
      </c>
      <c r="D33" s="11">
        <f t="shared" si="7"/>
        <v>100</v>
      </c>
      <c r="E33" s="1">
        <f t="shared" si="8"/>
        <v>37.455830388692576</v>
      </c>
      <c r="F33" s="1">
        <f t="shared" si="8"/>
        <v>62.544169611307424</v>
      </c>
      <c r="G33" s="11">
        <f t="shared" si="8"/>
        <v>100</v>
      </c>
      <c r="H33" s="1">
        <f t="shared" si="9"/>
        <v>38.75739644970414</v>
      </c>
      <c r="I33" s="1">
        <f t="shared" si="9"/>
        <v>61.24260355029586</v>
      </c>
      <c r="J33" s="11">
        <f t="shared" si="9"/>
        <v>100</v>
      </c>
      <c r="K33" s="1">
        <f t="shared" si="10"/>
        <v>30.787589498806682</v>
      </c>
      <c r="L33" s="1">
        <f t="shared" si="10"/>
        <v>69.21241050119332</v>
      </c>
      <c r="M33" s="11">
        <f t="shared" si="10"/>
        <v>100</v>
      </c>
      <c r="N33" s="1">
        <f t="shared" si="11"/>
        <v>52.093023255813954</v>
      </c>
      <c r="O33" s="1">
        <f t="shared" si="11"/>
        <v>47.906976744186046</v>
      </c>
      <c r="P33" s="11">
        <f t="shared" si="11"/>
        <v>100</v>
      </c>
      <c r="Q33" s="1">
        <f t="shared" si="12"/>
        <v>38.598493494635925</v>
      </c>
      <c r="R33" s="1">
        <f t="shared" si="12"/>
        <v>61.40150650536407</v>
      </c>
      <c r="S33" s="11">
        <f t="shared" si="12"/>
        <v>100</v>
      </c>
    </row>
    <row r="34" spans="1:19" ht="12.75">
      <c r="A34" s="9">
        <v>1989</v>
      </c>
      <c r="B34" s="1">
        <f t="shared" si="6"/>
        <v>38.254172015404365</v>
      </c>
      <c r="C34" s="1">
        <f t="shared" si="6"/>
        <v>61.745827984595635</v>
      </c>
      <c r="D34" s="11">
        <f t="shared" si="7"/>
        <v>100</v>
      </c>
      <c r="E34" s="1">
        <f t="shared" si="8"/>
        <v>33.362598770851626</v>
      </c>
      <c r="F34" s="1">
        <f t="shared" si="8"/>
        <v>66.63740122914838</v>
      </c>
      <c r="G34" s="11">
        <f t="shared" si="8"/>
        <v>100</v>
      </c>
      <c r="H34" s="1">
        <f t="shared" si="9"/>
        <v>38.613861386138616</v>
      </c>
      <c r="I34" s="1">
        <f t="shared" si="9"/>
        <v>61.386138613861384</v>
      </c>
      <c r="J34" s="11">
        <f t="shared" si="9"/>
        <v>100</v>
      </c>
      <c r="K34" s="1">
        <f t="shared" si="10"/>
        <v>21.58730158730159</v>
      </c>
      <c r="L34" s="1">
        <f t="shared" si="10"/>
        <v>78.41269841269842</v>
      </c>
      <c r="M34" s="11">
        <f t="shared" si="10"/>
        <v>100</v>
      </c>
      <c r="N34" s="1">
        <f t="shared" si="11"/>
        <v>53.463855421686745</v>
      </c>
      <c r="O34" s="1">
        <f t="shared" si="11"/>
        <v>46.536144578313255</v>
      </c>
      <c r="P34" s="11">
        <f t="shared" si="11"/>
        <v>100</v>
      </c>
      <c r="Q34" s="1">
        <f t="shared" si="12"/>
        <v>34.934047815333884</v>
      </c>
      <c r="R34" s="1">
        <f t="shared" si="12"/>
        <v>65.06595218466612</v>
      </c>
      <c r="S34" s="11">
        <f t="shared" si="12"/>
        <v>100</v>
      </c>
    </row>
    <row r="35" spans="1:19" ht="12.75">
      <c r="A35" s="9">
        <v>1990</v>
      </c>
      <c r="B35" s="1">
        <f t="shared" si="6"/>
        <v>37.200504413619164</v>
      </c>
      <c r="C35" s="1">
        <f t="shared" si="6"/>
        <v>62.79949558638083</v>
      </c>
      <c r="D35" s="11">
        <f t="shared" si="7"/>
        <v>100</v>
      </c>
      <c r="E35" s="1">
        <f t="shared" si="8"/>
        <v>35.65965583173996</v>
      </c>
      <c r="F35" s="1">
        <f t="shared" si="8"/>
        <v>64.34034416826003</v>
      </c>
      <c r="G35" s="11">
        <f t="shared" si="8"/>
        <v>100</v>
      </c>
      <c r="H35" s="1">
        <f t="shared" si="9"/>
        <v>39.408396946564885</v>
      </c>
      <c r="I35" s="1">
        <f t="shared" si="9"/>
        <v>60.591603053435115</v>
      </c>
      <c r="J35" s="11">
        <f t="shared" si="9"/>
        <v>100</v>
      </c>
      <c r="K35" s="1">
        <f t="shared" si="10"/>
        <v>19.77681339119653</v>
      </c>
      <c r="L35" s="1">
        <f t="shared" si="10"/>
        <v>80.22318660880347</v>
      </c>
      <c r="M35" s="11">
        <f t="shared" si="10"/>
        <v>100</v>
      </c>
      <c r="N35" s="1">
        <f t="shared" si="11"/>
        <v>47.928994082840234</v>
      </c>
      <c r="O35" s="1">
        <f t="shared" si="11"/>
        <v>52.071005917159766</v>
      </c>
      <c r="P35" s="11">
        <f t="shared" si="11"/>
        <v>100</v>
      </c>
      <c r="Q35" s="1">
        <f t="shared" si="12"/>
        <v>33.30757341576507</v>
      </c>
      <c r="R35" s="1">
        <f t="shared" si="12"/>
        <v>66.69242658423494</v>
      </c>
      <c r="S35" s="11">
        <f t="shared" si="12"/>
        <v>100</v>
      </c>
    </row>
    <row r="36" spans="1:19" ht="12.75">
      <c r="A36" s="9">
        <v>1991</v>
      </c>
      <c r="B36" s="1">
        <f t="shared" si="6"/>
        <v>35.19553072625698</v>
      </c>
      <c r="C36" s="1">
        <f t="shared" si="6"/>
        <v>64.80446927374301</v>
      </c>
      <c r="D36" s="11">
        <f t="shared" si="7"/>
        <v>100</v>
      </c>
      <c r="E36" s="1">
        <f t="shared" si="8"/>
        <v>34.70319634703196</v>
      </c>
      <c r="F36" s="1">
        <f t="shared" si="8"/>
        <v>65.29680365296804</v>
      </c>
      <c r="G36" s="11">
        <f t="shared" si="8"/>
        <v>100</v>
      </c>
      <c r="H36" s="1">
        <f t="shared" si="9"/>
        <v>39.166046165301566</v>
      </c>
      <c r="I36" s="1">
        <f t="shared" si="9"/>
        <v>60.83395383469844</v>
      </c>
      <c r="J36" s="11">
        <f t="shared" si="9"/>
        <v>100</v>
      </c>
      <c r="K36" s="1">
        <f t="shared" si="10"/>
        <v>16.135084427767353</v>
      </c>
      <c r="L36" s="1">
        <f t="shared" si="10"/>
        <v>83.86491557223265</v>
      </c>
      <c r="M36" s="11">
        <f t="shared" si="10"/>
        <v>100</v>
      </c>
      <c r="N36" s="1">
        <f t="shared" si="11"/>
        <v>43.50348027842227</v>
      </c>
      <c r="O36" s="1">
        <f t="shared" si="11"/>
        <v>56.496519721577734</v>
      </c>
      <c r="P36" s="11">
        <f t="shared" si="11"/>
        <v>100</v>
      </c>
      <c r="Q36" s="1">
        <f t="shared" si="12"/>
        <v>31.9986192613048</v>
      </c>
      <c r="R36" s="1">
        <f t="shared" si="12"/>
        <v>68.0013807386952</v>
      </c>
      <c r="S36" s="11">
        <f t="shared" si="12"/>
        <v>100</v>
      </c>
    </row>
    <row r="37" spans="1:19" ht="12.75">
      <c r="A37" s="9">
        <v>1992</v>
      </c>
      <c r="B37" s="1">
        <f t="shared" si="6"/>
        <v>34.37185929648241</v>
      </c>
      <c r="C37" s="1">
        <f t="shared" si="6"/>
        <v>65.62814070351759</v>
      </c>
      <c r="D37" s="11">
        <f t="shared" si="7"/>
        <v>100</v>
      </c>
      <c r="E37" s="1">
        <f t="shared" si="8"/>
        <v>34.65587044534413</v>
      </c>
      <c r="F37" s="1">
        <f t="shared" si="8"/>
        <v>65.34412955465586</v>
      </c>
      <c r="G37" s="11">
        <f t="shared" si="8"/>
        <v>100</v>
      </c>
      <c r="H37" s="1">
        <f t="shared" si="9"/>
        <v>38.64353312302839</v>
      </c>
      <c r="I37" s="1">
        <f t="shared" si="9"/>
        <v>61.3564668769716</v>
      </c>
      <c r="J37" s="11">
        <f t="shared" si="9"/>
        <v>100</v>
      </c>
      <c r="K37" s="1">
        <f t="shared" si="10"/>
        <v>11.876355748373102</v>
      </c>
      <c r="L37" s="1">
        <f t="shared" si="10"/>
        <v>88.1236442516269</v>
      </c>
      <c r="M37" s="11">
        <f t="shared" si="10"/>
        <v>100</v>
      </c>
      <c r="N37" s="1">
        <f t="shared" si="11"/>
        <v>43.333333333333336</v>
      </c>
      <c r="O37" s="1">
        <f t="shared" si="11"/>
        <v>56.666666666666664</v>
      </c>
      <c r="P37" s="11">
        <f t="shared" si="11"/>
        <v>100</v>
      </c>
      <c r="Q37" s="1">
        <f t="shared" si="12"/>
        <v>29.679843188500488</v>
      </c>
      <c r="R37" s="1">
        <f t="shared" si="12"/>
        <v>70.32015681149952</v>
      </c>
      <c r="S37" s="11">
        <f t="shared" si="12"/>
        <v>100</v>
      </c>
    </row>
    <row r="38" spans="1:19" ht="12.75">
      <c r="A38" s="9">
        <v>1993</v>
      </c>
      <c r="B38" s="1">
        <f t="shared" si="6"/>
        <v>32.7677624602333</v>
      </c>
      <c r="C38" s="1">
        <f t="shared" si="6"/>
        <v>67.2322375397667</v>
      </c>
      <c r="D38" s="11">
        <f t="shared" si="7"/>
        <v>100</v>
      </c>
      <c r="E38" s="1">
        <f t="shared" si="8"/>
        <v>34.29718875502008</v>
      </c>
      <c r="F38" s="1">
        <f t="shared" si="8"/>
        <v>65.70281124497993</v>
      </c>
      <c r="G38" s="11">
        <f t="shared" si="8"/>
        <v>100</v>
      </c>
      <c r="H38" s="1">
        <f t="shared" si="9"/>
        <v>37.5</v>
      </c>
      <c r="I38" s="1">
        <f t="shared" si="9"/>
        <v>62.5</v>
      </c>
      <c r="J38" s="11">
        <f t="shared" si="9"/>
        <v>100</v>
      </c>
      <c r="K38" s="1">
        <f t="shared" si="10"/>
        <v>11.965811965811966</v>
      </c>
      <c r="L38" s="1">
        <f t="shared" si="10"/>
        <v>88.03418803418803</v>
      </c>
      <c r="M38" s="11">
        <f t="shared" si="10"/>
        <v>100</v>
      </c>
      <c r="N38" s="1">
        <f t="shared" si="11"/>
        <v>42.43146603098927</v>
      </c>
      <c r="O38" s="1">
        <f t="shared" si="11"/>
        <v>57.56853396901073</v>
      </c>
      <c r="P38" s="11">
        <f t="shared" si="11"/>
        <v>100</v>
      </c>
      <c r="Q38" s="1">
        <f t="shared" si="12"/>
        <v>28.41358839050132</v>
      </c>
      <c r="R38" s="1">
        <f t="shared" si="12"/>
        <v>71.58641160949868</v>
      </c>
      <c r="S38" s="11">
        <f t="shared" si="12"/>
        <v>100</v>
      </c>
    </row>
    <row r="39" spans="1:19" ht="12.75">
      <c r="A39" s="9">
        <v>1994</v>
      </c>
      <c r="B39" s="1">
        <f t="shared" si="6"/>
        <v>32.94001966568339</v>
      </c>
      <c r="C39" s="1">
        <f t="shared" si="6"/>
        <v>67.05998033431662</v>
      </c>
      <c r="D39" s="11">
        <f t="shared" si="7"/>
        <v>100</v>
      </c>
      <c r="E39" s="1">
        <f t="shared" si="8"/>
        <v>33.35872048743336</v>
      </c>
      <c r="F39" s="1">
        <f t="shared" si="8"/>
        <v>66.64127951256664</v>
      </c>
      <c r="G39" s="11">
        <f t="shared" si="8"/>
        <v>100</v>
      </c>
      <c r="H39" s="1">
        <f t="shared" si="9"/>
        <v>43.56846473029046</v>
      </c>
      <c r="I39" s="1">
        <f t="shared" si="9"/>
        <v>56.43153526970954</v>
      </c>
      <c r="J39" s="11">
        <f t="shared" si="9"/>
        <v>100</v>
      </c>
      <c r="K39" s="1">
        <f t="shared" si="10"/>
        <v>11.016949152542372</v>
      </c>
      <c r="L39" s="1">
        <f t="shared" si="10"/>
        <v>88.98305084745762</v>
      </c>
      <c r="M39" s="11">
        <f t="shared" si="10"/>
        <v>100</v>
      </c>
      <c r="N39" s="1">
        <f t="shared" si="11"/>
        <v>43.85733157199472</v>
      </c>
      <c r="O39" s="1">
        <f t="shared" si="11"/>
        <v>56.14266842800528</v>
      </c>
      <c r="P39" s="11">
        <f t="shared" si="11"/>
        <v>100</v>
      </c>
      <c r="Q39" s="1">
        <f t="shared" si="12"/>
        <v>29.32991578176492</v>
      </c>
      <c r="R39" s="1">
        <f t="shared" si="12"/>
        <v>70.67008421823508</v>
      </c>
      <c r="S39" s="11">
        <f t="shared" si="12"/>
        <v>100</v>
      </c>
    </row>
    <row r="40" spans="1:19" ht="12.75">
      <c r="A40" s="9">
        <v>1995</v>
      </c>
      <c r="B40" s="1">
        <f t="shared" si="6"/>
        <v>34.27734375</v>
      </c>
      <c r="C40" s="1">
        <f t="shared" si="6"/>
        <v>65.72265625</v>
      </c>
      <c r="D40" s="11">
        <f t="shared" si="7"/>
        <v>100</v>
      </c>
      <c r="E40" s="1">
        <f t="shared" si="8"/>
        <v>33.210332103321036</v>
      </c>
      <c r="F40" s="1">
        <f t="shared" si="8"/>
        <v>66.78966789667896</v>
      </c>
      <c r="G40" s="11">
        <f t="shared" si="8"/>
        <v>100</v>
      </c>
      <c r="H40" s="1">
        <f t="shared" si="9"/>
        <v>42.63233190271817</v>
      </c>
      <c r="I40" s="1">
        <f t="shared" si="9"/>
        <v>57.36766809728183</v>
      </c>
      <c r="J40" s="11">
        <f t="shared" si="9"/>
        <v>100</v>
      </c>
      <c r="K40" s="1">
        <f t="shared" si="10"/>
        <v>12.18557853549469</v>
      </c>
      <c r="L40" s="1">
        <f t="shared" si="10"/>
        <v>87.81442146450532</v>
      </c>
      <c r="M40" s="11">
        <f t="shared" si="10"/>
        <v>100</v>
      </c>
      <c r="N40" s="1">
        <f t="shared" si="11"/>
        <v>41.57441574415744</v>
      </c>
      <c r="O40" s="1">
        <f t="shared" si="11"/>
        <v>58.42558425584256</v>
      </c>
      <c r="P40" s="11">
        <f t="shared" si="11"/>
        <v>100</v>
      </c>
      <c r="Q40" s="1">
        <f t="shared" si="12"/>
        <v>29.13732394366197</v>
      </c>
      <c r="R40" s="1">
        <f t="shared" si="12"/>
        <v>70.86267605633803</v>
      </c>
      <c r="S40" s="11">
        <f t="shared" si="12"/>
        <v>100</v>
      </c>
    </row>
    <row r="41" spans="1:19" ht="12.75">
      <c r="A41" s="9">
        <v>1996</v>
      </c>
      <c r="B41" s="1">
        <f t="shared" si="6"/>
        <v>34.58937198067633</v>
      </c>
      <c r="C41" s="1">
        <f t="shared" si="6"/>
        <v>65.41062801932367</v>
      </c>
      <c r="D41" s="11">
        <f t="shared" si="7"/>
        <v>100</v>
      </c>
      <c r="E41" s="1">
        <f t="shared" si="8"/>
        <v>31.27600554785021</v>
      </c>
      <c r="F41" s="1">
        <f t="shared" si="8"/>
        <v>68.7239944521498</v>
      </c>
      <c r="G41" s="11">
        <f t="shared" si="8"/>
        <v>100</v>
      </c>
      <c r="H41" s="1">
        <f t="shared" si="9"/>
        <v>38.289205702647656</v>
      </c>
      <c r="I41" s="1">
        <f t="shared" si="9"/>
        <v>61.710794297352344</v>
      </c>
      <c r="J41" s="11">
        <f t="shared" si="9"/>
        <v>100</v>
      </c>
      <c r="K41" s="1">
        <f t="shared" si="10"/>
        <v>10.76540136901058</v>
      </c>
      <c r="L41" s="1">
        <f t="shared" si="10"/>
        <v>89.23459863098942</v>
      </c>
      <c r="M41" s="11">
        <f t="shared" si="10"/>
        <v>100</v>
      </c>
      <c r="N41" s="1">
        <f t="shared" si="11"/>
        <v>39.39393939393939</v>
      </c>
      <c r="O41" s="1">
        <f t="shared" si="11"/>
        <v>60.60606060606061</v>
      </c>
      <c r="P41" s="11">
        <f t="shared" si="11"/>
        <v>100</v>
      </c>
      <c r="Q41" s="1">
        <f t="shared" si="12"/>
        <v>28.446351931330472</v>
      </c>
      <c r="R41" s="1">
        <f t="shared" si="12"/>
        <v>71.55364806866953</v>
      </c>
      <c r="S41" s="11">
        <f t="shared" si="12"/>
        <v>100</v>
      </c>
    </row>
    <row r="42" spans="1:19" ht="12.75">
      <c r="A42" s="9">
        <v>1997</v>
      </c>
      <c r="B42" s="1">
        <f t="shared" si="6"/>
        <v>36.2962962962963</v>
      </c>
      <c r="C42" s="1">
        <f t="shared" si="6"/>
        <v>63.70370370370371</v>
      </c>
      <c r="D42" s="11">
        <f t="shared" si="7"/>
        <v>100</v>
      </c>
      <c r="E42" s="1">
        <f t="shared" si="8"/>
        <v>32.53193087903832</v>
      </c>
      <c r="F42" s="1">
        <f t="shared" si="8"/>
        <v>67.46806912096169</v>
      </c>
      <c r="G42" s="11">
        <f t="shared" si="8"/>
        <v>100</v>
      </c>
      <c r="H42" s="1">
        <f t="shared" si="9"/>
        <v>39.731285988483684</v>
      </c>
      <c r="I42" s="1">
        <f t="shared" si="9"/>
        <v>60.26871401151631</v>
      </c>
      <c r="J42" s="11">
        <f t="shared" si="9"/>
        <v>100</v>
      </c>
      <c r="K42" s="1">
        <f t="shared" si="10"/>
        <v>13.472706155632984</v>
      </c>
      <c r="L42" s="1">
        <f t="shared" si="10"/>
        <v>86.52729384436701</v>
      </c>
      <c r="M42" s="11">
        <f t="shared" si="10"/>
        <v>100</v>
      </c>
      <c r="N42" s="1">
        <f t="shared" si="11"/>
        <v>45.37931034482759</v>
      </c>
      <c r="O42" s="1">
        <f t="shared" si="11"/>
        <v>54.62068965517241</v>
      </c>
      <c r="P42" s="11">
        <f t="shared" si="11"/>
        <v>100</v>
      </c>
      <c r="Q42" s="1">
        <f t="shared" si="12"/>
        <v>30.508474576271187</v>
      </c>
      <c r="R42" s="1">
        <f t="shared" si="12"/>
        <v>69.49152542372882</v>
      </c>
      <c r="S42" s="11">
        <f t="shared" si="12"/>
        <v>100</v>
      </c>
    </row>
    <row r="43" spans="1:19" ht="12.75">
      <c r="A43" s="9">
        <v>1998</v>
      </c>
      <c r="B43" s="1">
        <f t="shared" si="6"/>
        <v>36.10859728506787</v>
      </c>
      <c r="C43" s="1">
        <f t="shared" si="6"/>
        <v>63.89140271493212</v>
      </c>
      <c r="D43" s="11">
        <f t="shared" si="7"/>
        <v>100</v>
      </c>
      <c r="E43" s="1">
        <f t="shared" si="8"/>
        <v>35.82848837209303</v>
      </c>
      <c r="F43" s="1">
        <f t="shared" si="8"/>
        <v>64.17151162790698</v>
      </c>
      <c r="G43" s="11">
        <f t="shared" si="8"/>
        <v>100</v>
      </c>
      <c r="H43" s="1">
        <f t="shared" si="9"/>
        <v>42.29112833763997</v>
      </c>
      <c r="I43" s="1">
        <f t="shared" si="9"/>
        <v>57.70887166236004</v>
      </c>
      <c r="J43" s="11">
        <f t="shared" si="9"/>
        <v>100</v>
      </c>
      <c r="K43" s="1">
        <f t="shared" si="10"/>
        <v>14.036939313984167</v>
      </c>
      <c r="L43" s="1">
        <f t="shared" si="10"/>
        <v>85.96306068601584</v>
      </c>
      <c r="M43" s="11">
        <f t="shared" si="10"/>
        <v>100</v>
      </c>
      <c r="N43" s="1">
        <f t="shared" si="11"/>
        <v>41.637010676156585</v>
      </c>
      <c r="O43" s="1">
        <f t="shared" si="11"/>
        <v>58.362989323843415</v>
      </c>
      <c r="P43" s="11">
        <f t="shared" si="11"/>
        <v>100</v>
      </c>
      <c r="Q43" s="1">
        <f t="shared" si="12"/>
        <v>31.347962382445143</v>
      </c>
      <c r="R43" s="1">
        <f t="shared" si="12"/>
        <v>68.65203761755487</v>
      </c>
      <c r="S43" s="11">
        <f t="shared" si="12"/>
        <v>100</v>
      </c>
    </row>
    <row r="44" spans="1:19" ht="12.75">
      <c r="A44" s="9">
        <v>1999</v>
      </c>
      <c r="B44" s="1">
        <f t="shared" si="6"/>
        <v>34.611602753195676</v>
      </c>
      <c r="C44" s="1">
        <f t="shared" si="6"/>
        <v>65.38839724680433</v>
      </c>
      <c r="D44" s="11">
        <f t="shared" si="7"/>
        <v>100</v>
      </c>
      <c r="E44" s="1">
        <f t="shared" si="8"/>
        <v>32.84275755228505</v>
      </c>
      <c r="F44" s="1">
        <f t="shared" si="8"/>
        <v>67.15724244771495</v>
      </c>
      <c r="G44" s="11">
        <f t="shared" si="8"/>
        <v>100</v>
      </c>
      <c r="H44" s="1">
        <f t="shared" si="9"/>
        <v>42.82051282051282</v>
      </c>
      <c r="I44" s="1">
        <f t="shared" si="9"/>
        <v>57.179487179487175</v>
      </c>
      <c r="J44" s="11">
        <f t="shared" si="9"/>
        <v>100</v>
      </c>
      <c r="K44" s="1">
        <f t="shared" si="10"/>
        <v>13.483796296296296</v>
      </c>
      <c r="L44" s="1">
        <f t="shared" si="10"/>
        <v>86.51620370370371</v>
      </c>
      <c r="M44" s="11">
        <f t="shared" si="10"/>
        <v>100</v>
      </c>
      <c r="N44" s="1">
        <f t="shared" si="11"/>
        <v>42.698019801980195</v>
      </c>
      <c r="O44" s="1">
        <f t="shared" si="11"/>
        <v>57.3019801980198</v>
      </c>
      <c r="P44" s="11">
        <f t="shared" si="11"/>
        <v>100</v>
      </c>
      <c r="Q44" s="1">
        <f t="shared" si="12"/>
        <v>30.84469571000998</v>
      </c>
      <c r="R44" s="1">
        <f t="shared" si="12"/>
        <v>69.15530428999003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SOUTH CAROLINA</v>
      </c>
      <c r="I47" s="4" t="str">
        <f>CONCATENATE("Percent of Total, New Admissions (All Races): ",$A$1)</f>
        <v>Percent of Total, New Admissions (All Races): SOUTH CAROLINA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4" ht="12.75">
      <c r="A49" s="9">
        <v>1983</v>
      </c>
      <c r="C49" s="2"/>
      <c r="D49" s="2"/>
      <c r="E49" s="2"/>
      <c r="G49" s="2"/>
      <c r="I49" s="9">
        <v>1983</v>
      </c>
      <c r="J49" s="1"/>
      <c r="K49" s="1"/>
      <c r="L49" s="1"/>
      <c r="M49" s="1"/>
      <c r="N49" s="1"/>
    </row>
    <row r="50" spans="1:15" ht="12.75">
      <c r="A50" s="9">
        <v>1984</v>
      </c>
      <c r="B50">
        <v>687</v>
      </c>
      <c r="C50">
        <v>751</v>
      </c>
      <c r="D50">
        <v>1460</v>
      </c>
      <c r="E50">
        <v>588</v>
      </c>
      <c r="F50">
        <v>861</v>
      </c>
      <c r="G50">
        <v>4347</v>
      </c>
      <c r="I50" s="9">
        <v>1984</v>
      </c>
      <c r="J50" s="1">
        <f aca="true" t="shared" si="13" ref="J50:O52">(B50/$G50)*100</f>
        <v>15.804002760524499</v>
      </c>
      <c r="K50" s="1">
        <f t="shared" si="13"/>
        <v>17.276282493673797</v>
      </c>
      <c r="L50" s="1">
        <f t="shared" si="13"/>
        <v>33.58638141246837</v>
      </c>
      <c r="M50" s="1">
        <f t="shared" si="13"/>
        <v>13.526570048309178</v>
      </c>
      <c r="N50" s="1">
        <f t="shared" si="13"/>
        <v>19.806763285024154</v>
      </c>
      <c r="O50">
        <f t="shared" si="13"/>
        <v>100</v>
      </c>
    </row>
    <row r="51" spans="1:15" ht="12.75">
      <c r="A51" s="9">
        <v>1985</v>
      </c>
      <c r="B51">
        <v>781</v>
      </c>
      <c r="C51">
        <v>915</v>
      </c>
      <c r="D51">
        <v>972</v>
      </c>
      <c r="E51">
        <v>523</v>
      </c>
      <c r="F51">
        <v>475</v>
      </c>
      <c r="G51">
        <v>3666</v>
      </c>
      <c r="I51" s="9">
        <v>1985</v>
      </c>
      <c r="J51" s="1">
        <f t="shared" si="13"/>
        <v>21.303873431533006</v>
      </c>
      <c r="K51" s="1">
        <f t="shared" si="13"/>
        <v>24.95908346972177</v>
      </c>
      <c r="L51" s="1">
        <f t="shared" si="13"/>
        <v>26.5139116202946</v>
      </c>
      <c r="M51" s="1">
        <f t="shared" si="13"/>
        <v>14.26623022367703</v>
      </c>
      <c r="N51" s="1">
        <f t="shared" si="13"/>
        <v>12.956901254773594</v>
      </c>
      <c r="O51">
        <f t="shared" si="13"/>
        <v>100</v>
      </c>
    </row>
    <row r="52" spans="1:15" ht="12.75">
      <c r="A52" s="9">
        <v>1986</v>
      </c>
      <c r="B52">
        <v>865</v>
      </c>
      <c r="C52">
        <v>1202</v>
      </c>
      <c r="D52">
        <v>937</v>
      </c>
      <c r="E52">
        <v>524</v>
      </c>
      <c r="F52">
        <v>559</v>
      </c>
      <c r="G52">
        <v>4087</v>
      </c>
      <c r="I52" s="9">
        <v>1986</v>
      </c>
      <c r="J52" s="1">
        <f t="shared" si="13"/>
        <v>21.16466846097382</v>
      </c>
      <c r="K52" s="1">
        <f t="shared" si="13"/>
        <v>29.410325422069977</v>
      </c>
      <c r="L52" s="1">
        <f t="shared" si="13"/>
        <v>22.926351847320774</v>
      </c>
      <c r="M52" s="1">
        <f t="shared" si="13"/>
        <v>12.821140200636163</v>
      </c>
      <c r="N52" s="1">
        <f t="shared" si="13"/>
        <v>13.677514068999267</v>
      </c>
      <c r="O52">
        <f t="shared" si="13"/>
        <v>100</v>
      </c>
    </row>
    <row r="53" spans="1:15" ht="12.75">
      <c r="A53" s="9">
        <v>1987</v>
      </c>
      <c r="B53">
        <v>777</v>
      </c>
      <c r="C53">
        <v>1167</v>
      </c>
      <c r="D53">
        <v>945</v>
      </c>
      <c r="E53">
        <v>692</v>
      </c>
      <c r="F53">
        <v>609</v>
      </c>
      <c r="G53">
        <v>4190</v>
      </c>
      <c r="I53" s="9">
        <v>1987</v>
      </c>
      <c r="J53" s="1">
        <f aca="true" t="shared" si="14" ref="J53:J65">(B53/$G53)*100</f>
        <v>18.544152744630072</v>
      </c>
      <c r="K53" s="1">
        <f aca="true" t="shared" si="15" ref="K53:K65">(C53/$G53)*100</f>
        <v>27.852028639618137</v>
      </c>
      <c r="L53" s="1">
        <f aca="true" t="shared" si="16" ref="L53:L65">(D53/$G53)*100</f>
        <v>22.553699284009546</v>
      </c>
      <c r="M53" s="1">
        <f aca="true" t="shared" si="17" ref="M53:M65">(E53/$G53)*100</f>
        <v>16.515513126491648</v>
      </c>
      <c r="N53" s="1">
        <f aca="true" t="shared" si="18" ref="N53:N65">(F53/$G53)*100</f>
        <v>14.534606205250597</v>
      </c>
      <c r="O53">
        <f aca="true" t="shared" si="19" ref="O53:O65">(G53/$G53)*100</f>
        <v>100</v>
      </c>
    </row>
    <row r="54" spans="1:15" ht="12.75">
      <c r="A54" s="9">
        <v>1988</v>
      </c>
      <c r="B54">
        <v>754</v>
      </c>
      <c r="C54">
        <v>1134</v>
      </c>
      <c r="D54">
        <v>1015</v>
      </c>
      <c r="E54">
        <v>838</v>
      </c>
      <c r="F54">
        <v>650</v>
      </c>
      <c r="G54">
        <v>4391</v>
      </c>
      <c r="I54" s="9">
        <v>1988</v>
      </c>
      <c r="J54" s="1">
        <f t="shared" si="14"/>
        <v>17.171487132771578</v>
      </c>
      <c r="K54" s="1">
        <f t="shared" si="15"/>
        <v>25.825552265998635</v>
      </c>
      <c r="L54" s="1">
        <f t="shared" si="16"/>
        <v>23.11546344796174</v>
      </c>
      <c r="M54" s="1">
        <f t="shared" si="17"/>
        <v>19.084491004327035</v>
      </c>
      <c r="N54" s="1">
        <f t="shared" si="18"/>
        <v>14.803006148941018</v>
      </c>
      <c r="O54">
        <f t="shared" si="19"/>
        <v>100</v>
      </c>
    </row>
    <row r="55" spans="1:15" ht="12.75">
      <c r="A55" s="9">
        <v>1989</v>
      </c>
      <c r="B55">
        <v>781</v>
      </c>
      <c r="C55">
        <v>1139</v>
      </c>
      <c r="D55">
        <v>1012</v>
      </c>
      <c r="E55">
        <v>1268</v>
      </c>
      <c r="F55">
        <v>664</v>
      </c>
      <c r="G55">
        <v>4864</v>
      </c>
      <c r="I55" s="9">
        <v>1989</v>
      </c>
      <c r="J55" s="1">
        <f t="shared" si="14"/>
        <v>16.056743421052634</v>
      </c>
      <c r="K55" s="1">
        <f t="shared" si="15"/>
        <v>23.416940789473685</v>
      </c>
      <c r="L55" s="1">
        <f t="shared" si="16"/>
        <v>20.80592105263158</v>
      </c>
      <c r="M55" s="1">
        <f t="shared" si="17"/>
        <v>26.069078947368425</v>
      </c>
      <c r="N55" s="1">
        <f t="shared" si="18"/>
        <v>13.651315789473683</v>
      </c>
      <c r="O55">
        <f t="shared" si="19"/>
        <v>100</v>
      </c>
    </row>
    <row r="56" spans="1:15" ht="12.75">
      <c r="A56" s="9">
        <v>1990</v>
      </c>
      <c r="B56">
        <v>794</v>
      </c>
      <c r="C56">
        <v>1050</v>
      </c>
      <c r="D56">
        <v>1049</v>
      </c>
      <c r="E56">
        <v>1614</v>
      </c>
      <c r="F56">
        <v>677</v>
      </c>
      <c r="G56">
        <v>5184</v>
      </c>
      <c r="I56" s="9">
        <v>1990</v>
      </c>
      <c r="J56" s="1">
        <f t="shared" si="14"/>
        <v>15.316358024691358</v>
      </c>
      <c r="K56" s="1">
        <f t="shared" si="15"/>
        <v>20.25462962962963</v>
      </c>
      <c r="L56" s="1">
        <f t="shared" si="16"/>
        <v>20.23533950617284</v>
      </c>
      <c r="M56" s="1">
        <f t="shared" si="17"/>
        <v>31.134259259259263</v>
      </c>
      <c r="N56" s="1">
        <f t="shared" si="18"/>
        <v>13.059413580246915</v>
      </c>
      <c r="O56">
        <f t="shared" si="19"/>
        <v>100</v>
      </c>
    </row>
    <row r="57" spans="1:15" ht="12.75">
      <c r="A57" s="9">
        <v>1991</v>
      </c>
      <c r="B57">
        <v>898</v>
      </c>
      <c r="C57">
        <v>1097</v>
      </c>
      <c r="D57">
        <v>1348</v>
      </c>
      <c r="E57">
        <v>1602</v>
      </c>
      <c r="F57">
        <v>868</v>
      </c>
      <c r="G57">
        <v>5813</v>
      </c>
      <c r="I57" s="9">
        <v>1991</v>
      </c>
      <c r="J57" s="1">
        <f t="shared" si="14"/>
        <v>15.448133493892998</v>
      </c>
      <c r="K57" s="1">
        <f t="shared" si="15"/>
        <v>18.871494925167728</v>
      </c>
      <c r="L57" s="1">
        <f t="shared" si="16"/>
        <v>23.189403062102183</v>
      </c>
      <c r="M57" s="1">
        <f t="shared" si="17"/>
        <v>27.558919662824703</v>
      </c>
      <c r="N57" s="1">
        <f t="shared" si="18"/>
        <v>14.932048856012386</v>
      </c>
      <c r="O57">
        <f t="shared" si="19"/>
        <v>100</v>
      </c>
    </row>
    <row r="58" spans="1:15" ht="12.75">
      <c r="A58" s="9">
        <v>1992</v>
      </c>
      <c r="B58">
        <v>998</v>
      </c>
      <c r="C58">
        <v>1238</v>
      </c>
      <c r="D58">
        <v>1271</v>
      </c>
      <c r="E58">
        <v>1853</v>
      </c>
      <c r="F58">
        <v>781</v>
      </c>
      <c r="G58">
        <v>6141</v>
      </c>
      <c r="I58" s="9">
        <v>1992</v>
      </c>
      <c r="J58" s="1">
        <f t="shared" si="14"/>
        <v>16.251424849373066</v>
      </c>
      <c r="K58" s="1">
        <f t="shared" si="15"/>
        <v>20.159583129783424</v>
      </c>
      <c r="L58" s="1">
        <f t="shared" si="16"/>
        <v>20.696954893339846</v>
      </c>
      <c r="M58" s="1">
        <f t="shared" si="17"/>
        <v>30.174238723334962</v>
      </c>
      <c r="N58" s="1">
        <f t="shared" si="18"/>
        <v>12.7177984041687</v>
      </c>
      <c r="O58">
        <f t="shared" si="19"/>
        <v>100</v>
      </c>
    </row>
    <row r="59" spans="1:15" ht="12.75">
      <c r="A59" s="9">
        <v>1993</v>
      </c>
      <c r="B59">
        <v>948</v>
      </c>
      <c r="C59">
        <v>1248</v>
      </c>
      <c r="D59">
        <v>1051</v>
      </c>
      <c r="E59">
        <v>1996</v>
      </c>
      <c r="F59">
        <v>841</v>
      </c>
      <c r="G59">
        <v>6084</v>
      </c>
      <c r="I59" s="9">
        <v>1993</v>
      </c>
      <c r="J59" s="1">
        <f t="shared" si="14"/>
        <v>15.581854043392504</v>
      </c>
      <c r="K59" s="1">
        <f t="shared" si="15"/>
        <v>20.51282051282051</v>
      </c>
      <c r="L59" s="1">
        <f t="shared" si="16"/>
        <v>17.27481919789612</v>
      </c>
      <c r="M59" s="1">
        <f t="shared" si="17"/>
        <v>32.80736357659435</v>
      </c>
      <c r="N59" s="1">
        <f t="shared" si="18"/>
        <v>13.823142669296514</v>
      </c>
      <c r="O59">
        <f t="shared" si="19"/>
        <v>100</v>
      </c>
    </row>
    <row r="60" spans="1:15" ht="12.75">
      <c r="A60" s="9">
        <v>1994</v>
      </c>
      <c r="B60">
        <v>1026</v>
      </c>
      <c r="C60">
        <v>1318</v>
      </c>
      <c r="D60">
        <v>729</v>
      </c>
      <c r="E60">
        <v>1662</v>
      </c>
      <c r="F60">
        <v>760</v>
      </c>
      <c r="G60">
        <v>5495</v>
      </c>
      <c r="I60" s="9">
        <v>1994</v>
      </c>
      <c r="J60" s="1">
        <f t="shared" si="14"/>
        <v>18.671519563239308</v>
      </c>
      <c r="K60" s="1">
        <f t="shared" si="15"/>
        <v>23.985441310282074</v>
      </c>
      <c r="L60" s="1">
        <f t="shared" si="16"/>
        <v>13.266606005459508</v>
      </c>
      <c r="M60" s="1">
        <f t="shared" si="17"/>
        <v>30.24567788898999</v>
      </c>
      <c r="N60" s="1">
        <f t="shared" si="18"/>
        <v>13.830755232029118</v>
      </c>
      <c r="O60">
        <f t="shared" si="19"/>
        <v>100</v>
      </c>
    </row>
    <row r="61" spans="1:15" ht="12.75">
      <c r="A61" s="9">
        <v>1995</v>
      </c>
      <c r="B61">
        <v>1031</v>
      </c>
      <c r="C61">
        <v>1366</v>
      </c>
      <c r="D61">
        <v>705</v>
      </c>
      <c r="E61">
        <v>1798</v>
      </c>
      <c r="F61">
        <v>819</v>
      </c>
      <c r="G61">
        <v>5719</v>
      </c>
      <c r="I61" s="9">
        <v>1995</v>
      </c>
      <c r="J61" s="1">
        <f t="shared" si="14"/>
        <v>18.027627207553767</v>
      </c>
      <c r="K61" s="1">
        <f t="shared" si="15"/>
        <v>23.88529463192866</v>
      </c>
      <c r="L61" s="1">
        <f t="shared" si="16"/>
        <v>12.327329952788949</v>
      </c>
      <c r="M61" s="1">
        <f t="shared" si="17"/>
        <v>31.4390627732121</v>
      </c>
      <c r="N61" s="1">
        <f t="shared" si="18"/>
        <v>14.320685434516525</v>
      </c>
      <c r="O61">
        <f t="shared" si="19"/>
        <v>100</v>
      </c>
    </row>
    <row r="62" spans="1:15" ht="12.75">
      <c r="A62" s="9">
        <v>1996</v>
      </c>
      <c r="B62">
        <v>1060</v>
      </c>
      <c r="C62">
        <v>1475</v>
      </c>
      <c r="D62">
        <v>1000</v>
      </c>
      <c r="E62">
        <v>1631</v>
      </c>
      <c r="F62">
        <v>781</v>
      </c>
      <c r="G62">
        <v>5947</v>
      </c>
      <c r="I62" s="9">
        <v>1996</v>
      </c>
      <c r="J62" s="1">
        <f t="shared" si="14"/>
        <v>17.824112998150326</v>
      </c>
      <c r="K62" s="1">
        <f t="shared" si="15"/>
        <v>24.802421388935596</v>
      </c>
      <c r="L62" s="1">
        <f t="shared" si="16"/>
        <v>16.815200941651256</v>
      </c>
      <c r="M62" s="1">
        <f t="shared" si="17"/>
        <v>27.42559273583319</v>
      </c>
      <c r="N62" s="1">
        <f t="shared" si="18"/>
        <v>13.132671935429629</v>
      </c>
      <c r="O62">
        <f t="shared" si="19"/>
        <v>100</v>
      </c>
    </row>
    <row r="63" spans="1:15" ht="12.75">
      <c r="A63" s="9">
        <v>1997</v>
      </c>
      <c r="B63">
        <v>1086</v>
      </c>
      <c r="C63">
        <v>1335</v>
      </c>
      <c r="D63">
        <v>1045</v>
      </c>
      <c r="E63">
        <v>1731</v>
      </c>
      <c r="F63">
        <v>731</v>
      </c>
      <c r="G63">
        <v>5928</v>
      </c>
      <c r="I63" s="9">
        <v>1997</v>
      </c>
      <c r="J63" s="1">
        <f t="shared" si="14"/>
        <v>18.31983805668016</v>
      </c>
      <c r="K63" s="1">
        <f t="shared" si="15"/>
        <v>22.520242914979757</v>
      </c>
      <c r="L63" s="1">
        <f t="shared" si="16"/>
        <v>17.628205128205128</v>
      </c>
      <c r="M63" s="1">
        <f t="shared" si="17"/>
        <v>29.200404858299596</v>
      </c>
      <c r="N63" s="1">
        <f t="shared" si="18"/>
        <v>12.331309041835357</v>
      </c>
      <c r="O63">
        <f t="shared" si="19"/>
        <v>100</v>
      </c>
    </row>
    <row r="64" spans="1:15" ht="12.75">
      <c r="A64" s="9">
        <v>1998</v>
      </c>
      <c r="B64">
        <v>1112</v>
      </c>
      <c r="C64">
        <v>1383</v>
      </c>
      <c r="D64">
        <v>1166</v>
      </c>
      <c r="E64">
        <v>1911</v>
      </c>
      <c r="F64">
        <v>852</v>
      </c>
      <c r="G64">
        <v>6424</v>
      </c>
      <c r="I64" s="9">
        <v>1998</v>
      </c>
      <c r="J64" s="1">
        <f t="shared" si="14"/>
        <v>17.31008717310087</v>
      </c>
      <c r="K64" s="1">
        <f t="shared" si="15"/>
        <v>21.528642590286427</v>
      </c>
      <c r="L64" s="1">
        <f t="shared" si="16"/>
        <v>18.15068493150685</v>
      </c>
      <c r="M64" s="1">
        <f t="shared" si="17"/>
        <v>29.74782067247821</v>
      </c>
      <c r="N64" s="1">
        <f t="shared" si="18"/>
        <v>13.262764632627647</v>
      </c>
      <c r="O64">
        <f t="shared" si="19"/>
        <v>100</v>
      </c>
    </row>
    <row r="65" spans="1:15" ht="12.75">
      <c r="A65" s="9">
        <v>1999</v>
      </c>
      <c r="B65">
        <v>1037</v>
      </c>
      <c r="C65">
        <v>1295</v>
      </c>
      <c r="D65">
        <v>1175</v>
      </c>
      <c r="E65">
        <v>1744</v>
      </c>
      <c r="F65">
        <v>812</v>
      </c>
      <c r="G65">
        <v>6063</v>
      </c>
      <c r="I65" s="9">
        <v>1999</v>
      </c>
      <c r="J65" s="1">
        <f t="shared" si="14"/>
        <v>17.103744021111662</v>
      </c>
      <c r="K65" s="1">
        <f t="shared" si="15"/>
        <v>21.359063170047833</v>
      </c>
      <c r="L65" s="1">
        <f t="shared" si="16"/>
        <v>19.379844961240313</v>
      </c>
      <c r="M65" s="1">
        <f t="shared" si="17"/>
        <v>28.76463796800264</v>
      </c>
      <c r="N65" s="1">
        <f t="shared" si="18"/>
        <v>13.39270987959756</v>
      </c>
      <c r="O65">
        <f t="shared" si="19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SOUTH CAROLINA</v>
      </c>
      <c r="I68" s="4" t="str">
        <f>CONCATENATE("Black New Admissions: ",$A$1)</f>
        <v>Black New Admissions: SOUTH CAROLINA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2" ht="12.75">
      <c r="A70" s="9">
        <v>1983</v>
      </c>
      <c r="B70" s="2"/>
      <c r="C70" s="2"/>
      <c r="D70" s="2"/>
      <c r="I70" s="9">
        <v>1983</v>
      </c>
      <c r="J70" s="2"/>
      <c r="K70" s="2"/>
      <c r="L70" s="2"/>
    </row>
    <row r="71" spans="1:15" ht="12.75">
      <c r="A71" s="9">
        <v>1984</v>
      </c>
      <c r="B71">
        <v>294</v>
      </c>
      <c r="C71">
        <v>262</v>
      </c>
      <c r="D71">
        <v>642</v>
      </c>
      <c r="E71">
        <v>272</v>
      </c>
      <c r="F71">
        <v>437</v>
      </c>
      <c r="G71">
        <v>1907</v>
      </c>
      <c r="I71" s="9">
        <v>1984</v>
      </c>
      <c r="J71">
        <v>388</v>
      </c>
      <c r="K71">
        <v>486</v>
      </c>
      <c r="L71">
        <v>814</v>
      </c>
      <c r="M71">
        <v>311</v>
      </c>
      <c r="N71">
        <v>422</v>
      </c>
      <c r="O71">
        <v>2421</v>
      </c>
    </row>
    <row r="72" spans="1:15" ht="12.75">
      <c r="A72" s="9">
        <v>1985</v>
      </c>
      <c r="B72">
        <v>330</v>
      </c>
      <c r="C72">
        <v>367</v>
      </c>
      <c r="D72">
        <v>423</v>
      </c>
      <c r="E72">
        <v>185</v>
      </c>
      <c r="F72">
        <v>255</v>
      </c>
      <c r="G72">
        <v>1560</v>
      </c>
      <c r="I72" s="9">
        <v>1985</v>
      </c>
      <c r="J72">
        <v>449</v>
      </c>
      <c r="K72">
        <v>546</v>
      </c>
      <c r="L72">
        <v>543</v>
      </c>
      <c r="M72">
        <v>334</v>
      </c>
      <c r="N72">
        <v>219</v>
      </c>
      <c r="O72">
        <v>2091</v>
      </c>
    </row>
    <row r="73" spans="1:15" ht="12.75">
      <c r="A73" s="9">
        <v>1986</v>
      </c>
      <c r="B73">
        <v>365</v>
      </c>
      <c r="C73">
        <v>455</v>
      </c>
      <c r="D73">
        <v>389</v>
      </c>
      <c r="E73">
        <v>217</v>
      </c>
      <c r="F73">
        <v>288</v>
      </c>
      <c r="G73">
        <v>1714</v>
      </c>
      <c r="I73" s="9">
        <v>1986</v>
      </c>
      <c r="J73">
        <v>494</v>
      </c>
      <c r="K73">
        <v>746</v>
      </c>
      <c r="L73">
        <v>547</v>
      </c>
      <c r="M73">
        <v>304</v>
      </c>
      <c r="N73">
        <v>270</v>
      </c>
      <c r="O73">
        <v>2361</v>
      </c>
    </row>
    <row r="74" spans="1:15" ht="12.75">
      <c r="A74" s="9">
        <v>1987</v>
      </c>
      <c r="B74">
        <v>308</v>
      </c>
      <c r="C74">
        <v>442</v>
      </c>
      <c r="D74">
        <v>390</v>
      </c>
      <c r="E74">
        <v>263</v>
      </c>
      <c r="F74">
        <v>318</v>
      </c>
      <c r="G74">
        <v>1721</v>
      </c>
      <c r="I74" s="9">
        <v>1987</v>
      </c>
      <c r="J74">
        <v>463</v>
      </c>
      <c r="K74">
        <v>722</v>
      </c>
      <c r="L74">
        <v>554</v>
      </c>
      <c r="M74">
        <v>423</v>
      </c>
      <c r="N74">
        <v>289</v>
      </c>
      <c r="O74">
        <v>2451</v>
      </c>
    </row>
    <row r="75" spans="1:15" ht="12.75">
      <c r="A75" s="9">
        <v>1988</v>
      </c>
      <c r="B75">
        <v>280</v>
      </c>
      <c r="C75">
        <v>424</v>
      </c>
      <c r="D75">
        <v>393</v>
      </c>
      <c r="E75">
        <v>258</v>
      </c>
      <c r="F75">
        <v>336</v>
      </c>
      <c r="G75">
        <v>1691</v>
      </c>
      <c r="I75" s="9">
        <v>1988</v>
      </c>
      <c r="J75">
        <v>472</v>
      </c>
      <c r="K75">
        <v>708</v>
      </c>
      <c r="L75">
        <v>621</v>
      </c>
      <c r="M75">
        <v>580</v>
      </c>
      <c r="N75">
        <v>309</v>
      </c>
      <c r="O75">
        <v>2690</v>
      </c>
    </row>
    <row r="76" spans="1:15" ht="12.75">
      <c r="A76" s="9">
        <v>1989</v>
      </c>
      <c r="B76">
        <v>298</v>
      </c>
      <c r="C76">
        <v>380</v>
      </c>
      <c r="D76">
        <v>390</v>
      </c>
      <c r="E76">
        <v>272</v>
      </c>
      <c r="F76">
        <v>355</v>
      </c>
      <c r="G76">
        <v>1695</v>
      </c>
      <c r="I76" s="9">
        <v>1989</v>
      </c>
      <c r="J76">
        <v>481</v>
      </c>
      <c r="K76">
        <v>759</v>
      </c>
      <c r="L76">
        <v>620</v>
      </c>
      <c r="M76">
        <v>988</v>
      </c>
      <c r="N76">
        <v>309</v>
      </c>
      <c r="O76">
        <v>3157</v>
      </c>
    </row>
    <row r="77" spans="1:15" ht="12.75">
      <c r="A77" s="9">
        <v>1990</v>
      </c>
      <c r="B77">
        <v>295</v>
      </c>
      <c r="C77">
        <v>373</v>
      </c>
      <c r="D77">
        <v>413</v>
      </c>
      <c r="E77">
        <v>319</v>
      </c>
      <c r="F77">
        <v>324</v>
      </c>
      <c r="G77">
        <v>1724</v>
      </c>
      <c r="I77" s="9">
        <v>1990</v>
      </c>
      <c r="J77">
        <v>498</v>
      </c>
      <c r="K77">
        <v>673</v>
      </c>
      <c r="L77">
        <v>635</v>
      </c>
      <c r="M77">
        <v>1294</v>
      </c>
      <c r="N77">
        <v>352</v>
      </c>
      <c r="O77">
        <v>3452</v>
      </c>
    </row>
    <row r="78" spans="1:15" ht="12.75">
      <c r="A78" s="9">
        <v>1991</v>
      </c>
      <c r="B78">
        <v>315</v>
      </c>
      <c r="C78">
        <v>380</v>
      </c>
      <c r="D78">
        <v>526</v>
      </c>
      <c r="E78">
        <v>258</v>
      </c>
      <c r="F78">
        <v>375</v>
      </c>
      <c r="G78">
        <v>1854</v>
      </c>
      <c r="I78" s="9">
        <v>1991</v>
      </c>
      <c r="J78">
        <v>580</v>
      </c>
      <c r="K78">
        <v>715</v>
      </c>
      <c r="L78">
        <v>817</v>
      </c>
      <c r="M78">
        <v>1341</v>
      </c>
      <c r="N78">
        <v>487</v>
      </c>
      <c r="O78">
        <v>3940</v>
      </c>
    </row>
    <row r="79" spans="1:15" ht="12.75">
      <c r="A79" s="9">
        <v>1992</v>
      </c>
      <c r="B79">
        <v>342</v>
      </c>
      <c r="C79">
        <v>428</v>
      </c>
      <c r="D79">
        <v>490</v>
      </c>
      <c r="E79">
        <v>219</v>
      </c>
      <c r="F79">
        <v>338</v>
      </c>
      <c r="G79">
        <v>1817</v>
      </c>
      <c r="I79" s="9">
        <v>1992</v>
      </c>
      <c r="J79">
        <v>653</v>
      </c>
      <c r="K79">
        <v>807</v>
      </c>
      <c r="L79">
        <v>778</v>
      </c>
      <c r="M79">
        <v>1625</v>
      </c>
      <c r="N79">
        <v>442</v>
      </c>
      <c r="O79">
        <v>4305</v>
      </c>
    </row>
    <row r="80" spans="1:15" ht="12.75">
      <c r="A80" s="9">
        <v>1993</v>
      </c>
      <c r="B80">
        <v>309</v>
      </c>
      <c r="C80">
        <v>427</v>
      </c>
      <c r="D80">
        <v>393</v>
      </c>
      <c r="E80">
        <v>238</v>
      </c>
      <c r="F80">
        <v>356</v>
      </c>
      <c r="G80">
        <v>1723</v>
      </c>
      <c r="I80" s="9">
        <v>1993</v>
      </c>
      <c r="J80">
        <v>634</v>
      </c>
      <c r="K80">
        <v>818</v>
      </c>
      <c r="L80">
        <v>655</v>
      </c>
      <c r="M80">
        <v>1751</v>
      </c>
      <c r="N80">
        <v>483</v>
      </c>
      <c r="O80">
        <v>4341</v>
      </c>
    </row>
    <row r="81" spans="1:15" ht="12.75">
      <c r="A81" s="9">
        <v>1994</v>
      </c>
      <c r="B81">
        <v>335</v>
      </c>
      <c r="C81">
        <v>438</v>
      </c>
      <c r="D81">
        <v>315</v>
      </c>
      <c r="E81">
        <v>182</v>
      </c>
      <c r="F81">
        <v>332</v>
      </c>
      <c r="G81">
        <v>1602</v>
      </c>
      <c r="I81" s="9">
        <v>1994</v>
      </c>
      <c r="J81">
        <v>682</v>
      </c>
      <c r="K81">
        <v>875</v>
      </c>
      <c r="L81">
        <v>408</v>
      </c>
      <c r="M81">
        <v>1470</v>
      </c>
      <c r="N81">
        <v>425</v>
      </c>
      <c r="O81">
        <v>3860</v>
      </c>
    </row>
    <row r="82" spans="1:15" ht="12.75">
      <c r="A82" s="9">
        <v>1995</v>
      </c>
      <c r="B82">
        <v>351</v>
      </c>
      <c r="C82">
        <v>450</v>
      </c>
      <c r="D82">
        <v>298</v>
      </c>
      <c r="E82">
        <v>218</v>
      </c>
      <c r="F82">
        <v>338</v>
      </c>
      <c r="G82">
        <v>1655</v>
      </c>
      <c r="I82" s="9">
        <v>1995</v>
      </c>
      <c r="J82">
        <v>673</v>
      </c>
      <c r="K82">
        <v>905</v>
      </c>
      <c r="L82">
        <v>401</v>
      </c>
      <c r="M82">
        <v>1571</v>
      </c>
      <c r="N82">
        <v>475</v>
      </c>
      <c r="O82">
        <v>4025</v>
      </c>
    </row>
    <row r="83" spans="1:15" ht="12.75">
      <c r="A83" s="9">
        <v>1996</v>
      </c>
      <c r="B83">
        <v>358</v>
      </c>
      <c r="C83">
        <v>451</v>
      </c>
      <c r="D83">
        <v>376</v>
      </c>
      <c r="E83">
        <v>173</v>
      </c>
      <c r="F83">
        <v>299</v>
      </c>
      <c r="G83">
        <v>1657</v>
      </c>
      <c r="I83" s="9">
        <v>1996</v>
      </c>
      <c r="J83">
        <v>677</v>
      </c>
      <c r="K83">
        <v>991</v>
      </c>
      <c r="L83">
        <v>606</v>
      </c>
      <c r="M83">
        <v>1434</v>
      </c>
      <c r="N83">
        <v>460</v>
      </c>
      <c r="O83">
        <v>4168</v>
      </c>
    </row>
    <row r="84" spans="1:15" ht="12.75">
      <c r="A84" s="9">
        <v>1997</v>
      </c>
      <c r="B84">
        <v>392</v>
      </c>
      <c r="C84">
        <v>433</v>
      </c>
      <c r="D84">
        <v>414</v>
      </c>
      <c r="E84">
        <v>232</v>
      </c>
      <c r="F84">
        <v>329</v>
      </c>
      <c r="G84">
        <v>1800</v>
      </c>
      <c r="I84" s="9">
        <v>1997</v>
      </c>
      <c r="J84">
        <v>688</v>
      </c>
      <c r="K84">
        <v>898</v>
      </c>
      <c r="L84">
        <v>628</v>
      </c>
      <c r="M84">
        <v>1490</v>
      </c>
      <c r="N84">
        <v>396</v>
      </c>
      <c r="O84">
        <v>4100</v>
      </c>
    </row>
    <row r="85" spans="1:15" ht="12.75">
      <c r="A85" s="9">
        <v>1998</v>
      </c>
      <c r="B85">
        <v>399</v>
      </c>
      <c r="C85">
        <v>493</v>
      </c>
      <c r="D85">
        <v>491</v>
      </c>
      <c r="E85">
        <v>266</v>
      </c>
      <c r="F85">
        <v>351</v>
      </c>
      <c r="G85">
        <v>2000</v>
      </c>
      <c r="I85" s="9">
        <v>1998</v>
      </c>
      <c r="J85">
        <v>706</v>
      </c>
      <c r="K85">
        <v>883</v>
      </c>
      <c r="L85">
        <v>670</v>
      </c>
      <c r="M85">
        <v>1629</v>
      </c>
      <c r="N85">
        <v>492</v>
      </c>
      <c r="O85">
        <v>4380</v>
      </c>
    </row>
    <row r="86" spans="1:15" ht="12.75">
      <c r="A86" s="9">
        <v>1999</v>
      </c>
      <c r="B86">
        <v>352</v>
      </c>
      <c r="C86">
        <v>424</v>
      </c>
      <c r="D86">
        <v>501</v>
      </c>
      <c r="E86">
        <v>233</v>
      </c>
      <c r="F86">
        <v>345</v>
      </c>
      <c r="G86">
        <v>1855</v>
      </c>
      <c r="I86" s="9">
        <v>1999</v>
      </c>
      <c r="J86">
        <v>665</v>
      </c>
      <c r="K86">
        <v>867</v>
      </c>
      <c r="L86">
        <v>669</v>
      </c>
      <c r="M86">
        <v>1495</v>
      </c>
      <c r="N86">
        <v>463</v>
      </c>
      <c r="O86">
        <v>4159</v>
      </c>
    </row>
    <row r="88" spans="1:9" ht="12.75">
      <c r="A88" s="4" t="str">
        <f>CONCATENATE("Percent of Total Offenses, White New Admissions: ",$A$1)</f>
        <v>Percent of Total Offenses, White New Admissions: SOUTH CAROLINA</v>
      </c>
      <c r="I88" s="4" t="str">
        <f>CONCATENATE("Percent of Total Offenses, Black New Admissions: ",$A$1)</f>
        <v>Percent of Total Offenses, Black New Admissions: SOUTH CAROLINA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/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>
        <f aca="true" t="shared" si="20" ref="B91:G91">(B71/$G71)*100</f>
        <v>15.416885159937074</v>
      </c>
      <c r="C91" s="1">
        <f t="shared" si="20"/>
        <v>13.738856843209229</v>
      </c>
      <c r="D91" s="1">
        <f t="shared" si="20"/>
        <v>33.66544310435239</v>
      </c>
      <c r="E91" s="1">
        <f t="shared" si="20"/>
        <v>14.26324069218668</v>
      </c>
      <c r="F91" s="1">
        <f t="shared" si="20"/>
        <v>22.91557420031463</v>
      </c>
      <c r="G91" s="1">
        <f t="shared" si="20"/>
        <v>100</v>
      </c>
      <c r="I91" s="9">
        <v>1984</v>
      </c>
      <c r="J91" s="1">
        <f aca="true" t="shared" si="21" ref="J91:O91">(J71/$O71)*100</f>
        <v>16.026435357290374</v>
      </c>
      <c r="K91" s="1">
        <f t="shared" si="21"/>
        <v>20.074349442379184</v>
      </c>
      <c r="L91" s="1">
        <f t="shared" si="21"/>
        <v>33.622470053696816</v>
      </c>
      <c r="M91" s="1">
        <f t="shared" si="21"/>
        <v>12.84593143329203</v>
      </c>
      <c r="N91" s="1">
        <f t="shared" si="21"/>
        <v>17.430813713341596</v>
      </c>
      <c r="O91" s="1">
        <f t="shared" si="21"/>
        <v>100</v>
      </c>
    </row>
    <row r="92" spans="1:15" ht="12.75">
      <c r="A92" s="9">
        <v>1985</v>
      </c>
      <c r="B92" s="1">
        <f aca="true" t="shared" si="22" ref="B92:G92">(B72/$G72)*100</f>
        <v>21.153846153846153</v>
      </c>
      <c r="C92" s="1">
        <f t="shared" si="22"/>
        <v>23.525641025641026</v>
      </c>
      <c r="D92" s="1">
        <f t="shared" si="22"/>
        <v>27.115384615384613</v>
      </c>
      <c r="E92" s="1">
        <f t="shared" si="22"/>
        <v>11.858974358974358</v>
      </c>
      <c r="F92" s="1">
        <f t="shared" si="22"/>
        <v>16.346153846153847</v>
      </c>
      <c r="G92" s="1">
        <f t="shared" si="22"/>
        <v>100</v>
      </c>
      <c r="I92" s="9">
        <v>1985</v>
      </c>
      <c r="J92" s="1">
        <f aca="true" t="shared" si="23" ref="J92:O92">(J72/$O72)*100</f>
        <v>21.47297943567671</v>
      </c>
      <c r="K92" s="1">
        <f t="shared" si="23"/>
        <v>26.111908177905306</v>
      </c>
      <c r="L92" s="1">
        <f t="shared" si="23"/>
        <v>25.968436154949785</v>
      </c>
      <c r="M92" s="1">
        <f t="shared" si="23"/>
        <v>15.973218555714968</v>
      </c>
      <c r="N92" s="1">
        <f t="shared" si="23"/>
        <v>10.473457675753227</v>
      </c>
      <c r="O92" s="1">
        <f t="shared" si="23"/>
        <v>100</v>
      </c>
    </row>
    <row r="93" spans="1:15" ht="12.75">
      <c r="A93" s="9">
        <v>1986</v>
      </c>
      <c r="B93" s="1">
        <f aca="true" t="shared" si="24" ref="B93:G93">(B73/$G73)*100</f>
        <v>21.29521586931155</v>
      </c>
      <c r="C93" s="1">
        <f t="shared" si="24"/>
        <v>26.546091015169193</v>
      </c>
      <c r="D93" s="1">
        <f t="shared" si="24"/>
        <v>22.695449241540256</v>
      </c>
      <c r="E93" s="1">
        <f t="shared" si="24"/>
        <v>12.66044340723454</v>
      </c>
      <c r="F93" s="1">
        <f t="shared" si="24"/>
        <v>16.802800466744458</v>
      </c>
      <c r="G93" s="1">
        <f t="shared" si="24"/>
        <v>100</v>
      </c>
      <c r="I93" s="9">
        <v>1986</v>
      </c>
      <c r="J93" s="1">
        <f aca="true" t="shared" si="25" ref="J93:O93">(J73/$O73)*100</f>
        <v>20.92333756882677</v>
      </c>
      <c r="K93" s="1">
        <f t="shared" si="25"/>
        <v>31.59678102498941</v>
      </c>
      <c r="L93" s="1">
        <f t="shared" si="25"/>
        <v>23.16814908936891</v>
      </c>
      <c r="M93" s="1">
        <f t="shared" si="25"/>
        <v>12.875900042354935</v>
      </c>
      <c r="N93" s="1">
        <f t="shared" si="25"/>
        <v>11.435832274459974</v>
      </c>
      <c r="O93" s="1">
        <f t="shared" si="25"/>
        <v>100</v>
      </c>
    </row>
    <row r="94" spans="1:15" ht="12.75">
      <c r="A94" s="9">
        <v>1987</v>
      </c>
      <c r="B94" s="1">
        <f aca="true" t="shared" si="26" ref="B94:G106">(B74/$G74)*100</f>
        <v>17.8965717606043</v>
      </c>
      <c r="C94" s="1">
        <f t="shared" si="26"/>
        <v>25.68274259151656</v>
      </c>
      <c r="D94" s="1">
        <f t="shared" si="26"/>
        <v>22.66124346310285</v>
      </c>
      <c r="E94" s="1">
        <f t="shared" si="26"/>
        <v>15.281812899477048</v>
      </c>
      <c r="F94" s="1">
        <f t="shared" si="26"/>
        <v>18.477629285299244</v>
      </c>
      <c r="G94" s="1">
        <f t="shared" si="26"/>
        <v>100</v>
      </c>
      <c r="I94" s="9">
        <v>1987</v>
      </c>
      <c r="J94" s="1">
        <f aca="true" t="shared" si="27" ref="J94:O104">(J74/$O74)*100</f>
        <v>18.890248878008975</v>
      </c>
      <c r="K94" s="1">
        <f t="shared" si="27"/>
        <v>29.457364341085274</v>
      </c>
      <c r="L94" s="1">
        <f t="shared" si="27"/>
        <v>22.60301917584659</v>
      </c>
      <c r="M94" s="1">
        <f t="shared" si="27"/>
        <v>17.258261933904528</v>
      </c>
      <c r="N94" s="1">
        <f t="shared" si="27"/>
        <v>11.79110567115463</v>
      </c>
      <c r="O94" s="1">
        <f t="shared" si="27"/>
        <v>100</v>
      </c>
    </row>
    <row r="95" spans="1:15" ht="12.75">
      <c r="A95" s="9">
        <v>1988</v>
      </c>
      <c r="B95" s="1">
        <f t="shared" si="26"/>
        <v>16.558249556475456</v>
      </c>
      <c r="C95" s="1">
        <f t="shared" si="26"/>
        <v>25.073920756948553</v>
      </c>
      <c r="D95" s="1">
        <f t="shared" si="26"/>
        <v>23.24068598462448</v>
      </c>
      <c r="E95" s="1">
        <f t="shared" si="26"/>
        <v>15.257244234180959</v>
      </c>
      <c r="F95" s="1">
        <f t="shared" si="26"/>
        <v>19.869899467770548</v>
      </c>
      <c r="G95" s="1">
        <f t="shared" si="26"/>
        <v>100</v>
      </c>
      <c r="I95" s="9">
        <v>1988</v>
      </c>
      <c r="J95" s="1">
        <f t="shared" si="27"/>
        <v>17.54646840148699</v>
      </c>
      <c r="K95" s="1">
        <f t="shared" si="27"/>
        <v>26.319702602230482</v>
      </c>
      <c r="L95" s="1">
        <f t="shared" si="27"/>
        <v>23.08550185873606</v>
      </c>
      <c r="M95" s="1">
        <f t="shared" si="27"/>
        <v>21.561338289962826</v>
      </c>
      <c r="N95" s="1">
        <f t="shared" si="27"/>
        <v>11.486988847583643</v>
      </c>
      <c r="O95" s="1">
        <f t="shared" si="27"/>
        <v>100</v>
      </c>
    </row>
    <row r="96" spans="1:15" ht="12.75">
      <c r="A96" s="9">
        <v>1989</v>
      </c>
      <c r="B96" s="1">
        <f t="shared" si="26"/>
        <v>17.5811209439528</v>
      </c>
      <c r="C96" s="1">
        <f t="shared" si="26"/>
        <v>22.418879056047196</v>
      </c>
      <c r="D96" s="1">
        <f t="shared" si="26"/>
        <v>23.008849557522122</v>
      </c>
      <c r="E96" s="1">
        <f t="shared" si="26"/>
        <v>16.047197640117993</v>
      </c>
      <c r="F96" s="1">
        <f t="shared" si="26"/>
        <v>20.943952802359885</v>
      </c>
      <c r="G96" s="1">
        <f t="shared" si="26"/>
        <v>100</v>
      </c>
      <c r="I96" s="9">
        <v>1989</v>
      </c>
      <c r="J96" s="1">
        <f t="shared" si="27"/>
        <v>15.235983528666456</v>
      </c>
      <c r="K96" s="1">
        <f t="shared" si="27"/>
        <v>24.041811846689896</v>
      </c>
      <c r="L96" s="1">
        <f t="shared" si="27"/>
        <v>19.638897687678174</v>
      </c>
      <c r="M96" s="1">
        <f t="shared" si="27"/>
        <v>31.295533734558123</v>
      </c>
      <c r="N96" s="1">
        <f t="shared" si="27"/>
        <v>9.78777320240735</v>
      </c>
      <c r="O96" s="1">
        <f t="shared" si="27"/>
        <v>100</v>
      </c>
    </row>
    <row r="97" spans="1:15" ht="12.75">
      <c r="A97" s="9">
        <v>1990</v>
      </c>
      <c r="B97" s="1">
        <f t="shared" si="26"/>
        <v>17.111368909512763</v>
      </c>
      <c r="C97" s="1">
        <f t="shared" si="26"/>
        <v>21.635730858468676</v>
      </c>
      <c r="D97" s="1">
        <f t="shared" si="26"/>
        <v>23.955916473317863</v>
      </c>
      <c r="E97" s="1">
        <f t="shared" si="26"/>
        <v>18.503480278422273</v>
      </c>
      <c r="F97" s="1">
        <f t="shared" si="26"/>
        <v>18.793503480278424</v>
      </c>
      <c r="G97" s="1">
        <f t="shared" si="26"/>
        <v>100</v>
      </c>
      <c r="I97" s="9">
        <v>1990</v>
      </c>
      <c r="J97" s="1">
        <f t="shared" si="27"/>
        <v>14.426419466975664</v>
      </c>
      <c r="K97" s="1">
        <f t="shared" si="27"/>
        <v>19.495944380069524</v>
      </c>
      <c r="L97" s="1">
        <f t="shared" si="27"/>
        <v>18.39513325608343</v>
      </c>
      <c r="M97" s="1">
        <f t="shared" si="27"/>
        <v>37.485515643105444</v>
      </c>
      <c r="N97" s="1">
        <f t="shared" si="27"/>
        <v>10.196987253765933</v>
      </c>
      <c r="O97" s="1">
        <f t="shared" si="27"/>
        <v>100</v>
      </c>
    </row>
    <row r="98" spans="1:15" ht="12.75">
      <c r="A98" s="9">
        <v>1991</v>
      </c>
      <c r="B98" s="1">
        <f t="shared" si="26"/>
        <v>16.990291262135923</v>
      </c>
      <c r="C98" s="1">
        <f t="shared" si="26"/>
        <v>20.496224379719525</v>
      </c>
      <c r="D98" s="1">
        <f t="shared" si="26"/>
        <v>28.37108953613808</v>
      </c>
      <c r="E98" s="1">
        <f t="shared" si="26"/>
        <v>13.915857605177994</v>
      </c>
      <c r="F98" s="1">
        <f t="shared" si="26"/>
        <v>20.22653721682848</v>
      </c>
      <c r="G98" s="1">
        <f t="shared" si="26"/>
        <v>100</v>
      </c>
      <c r="I98" s="9">
        <v>1991</v>
      </c>
      <c r="J98" s="1">
        <f t="shared" si="27"/>
        <v>14.720812182741117</v>
      </c>
      <c r="K98" s="1">
        <f t="shared" si="27"/>
        <v>18.14720812182741</v>
      </c>
      <c r="L98" s="1">
        <f t="shared" si="27"/>
        <v>20.736040609137056</v>
      </c>
      <c r="M98" s="1">
        <f t="shared" si="27"/>
        <v>34.035532994923855</v>
      </c>
      <c r="N98" s="1">
        <f t="shared" si="27"/>
        <v>12.360406091370558</v>
      </c>
      <c r="O98" s="1">
        <f t="shared" si="27"/>
        <v>100</v>
      </c>
    </row>
    <row r="99" spans="1:15" ht="12.75">
      <c r="A99" s="9">
        <v>1992</v>
      </c>
      <c r="B99" s="1">
        <f t="shared" si="26"/>
        <v>18.822234452394056</v>
      </c>
      <c r="C99" s="1">
        <f t="shared" si="26"/>
        <v>23.555310952118877</v>
      </c>
      <c r="D99" s="1">
        <f t="shared" si="26"/>
        <v>26.96752889378096</v>
      </c>
      <c r="E99" s="1">
        <f t="shared" si="26"/>
        <v>12.052834342322509</v>
      </c>
      <c r="F99" s="1">
        <f t="shared" si="26"/>
        <v>18.6020913593836</v>
      </c>
      <c r="G99" s="1">
        <f t="shared" si="26"/>
        <v>100</v>
      </c>
      <c r="I99" s="9">
        <v>1992</v>
      </c>
      <c r="J99" s="1">
        <f t="shared" si="27"/>
        <v>15.168408826945413</v>
      </c>
      <c r="K99" s="1">
        <f t="shared" si="27"/>
        <v>18.745644599303134</v>
      </c>
      <c r="L99" s="1">
        <f t="shared" si="27"/>
        <v>18.07200929152149</v>
      </c>
      <c r="M99" s="1">
        <f t="shared" si="27"/>
        <v>37.746806039488966</v>
      </c>
      <c r="N99" s="1">
        <f t="shared" si="27"/>
        <v>10.267131242740998</v>
      </c>
      <c r="O99" s="1">
        <f t="shared" si="27"/>
        <v>100</v>
      </c>
    </row>
    <row r="100" spans="1:15" ht="12.75">
      <c r="A100" s="9">
        <v>1993</v>
      </c>
      <c r="B100" s="1">
        <f t="shared" si="26"/>
        <v>17.933836331979105</v>
      </c>
      <c r="C100" s="1">
        <f t="shared" si="26"/>
        <v>24.78235635519443</v>
      </c>
      <c r="D100" s="1">
        <f t="shared" si="26"/>
        <v>22.80905397562391</v>
      </c>
      <c r="E100" s="1">
        <f t="shared" si="26"/>
        <v>13.813116656993616</v>
      </c>
      <c r="F100" s="1">
        <f t="shared" si="26"/>
        <v>20.66163668020894</v>
      </c>
      <c r="G100" s="1">
        <f t="shared" si="26"/>
        <v>100</v>
      </c>
      <c r="I100" s="9">
        <v>1993</v>
      </c>
      <c r="J100" s="1">
        <f t="shared" si="27"/>
        <v>14.604929739691316</v>
      </c>
      <c r="K100" s="1">
        <f t="shared" si="27"/>
        <v>18.843584427551257</v>
      </c>
      <c r="L100" s="1">
        <f t="shared" si="27"/>
        <v>15.088689242110112</v>
      </c>
      <c r="M100" s="1">
        <f t="shared" si="27"/>
        <v>40.33632803501497</v>
      </c>
      <c r="N100" s="1">
        <f t="shared" si="27"/>
        <v>11.126468555632343</v>
      </c>
      <c r="O100" s="1">
        <f t="shared" si="27"/>
        <v>100</v>
      </c>
    </row>
    <row r="101" spans="1:15" ht="12.75">
      <c r="A101" s="9">
        <v>1994</v>
      </c>
      <c r="B101" s="1">
        <f t="shared" si="26"/>
        <v>20.91136079900125</v>
      </c>
      <c r="C101" s="1">
        <f t="shared" si="26"/>
        <v>27.340823970037455</v>
      </c>
      <c r="D101" s="1">
        <f t="shared" si="26"/>
        <v>19.662921348314608</v>
      </c>
      <c r="E101" s="1">
        <f t="shared" si="26"/>
        <v>11.36079900124844</v>
      </c>
      <c r="F101" s="1">
        <f t="shared" si="26"/>
        <v>20.72409488139825</v>
      </c>
      <c r="G101" s="1">
        <f t="shared" si="26"/>
        <v>100</v>
      </c>
      <c r="I101" s="9">
        <v>1994</v>
      </c>
      <c r="J101" s="1">
        <f t="shared" si="27"/>
        <v>17.668393782383422</v>
      </c>
      <c r="K101" s="1">
        <f t="shared" si="27"/>
        <v>22.66839378238342</v>
      </c>
      <c r="L101" s="1">
        <f t="shared" si="27"/>
        <v>10.569948186528498</v>
      </c>
      <c r="M101" s="1">
        <f t="shared" si="27"/>
        <v>38.082901554404145</v>
      </c>
      <c r="N101" s="1">
        <f t="shared" si="27"/>
        <v>11.010362694300518</v>
      </c>
      <c r="O101" s="1">
        <f t="shared" si="27"/>
        <v>100</v>
      </c>
    </row>
    <row r="102" spans="1:15" ht="12.75">
      <c r="A102" s="9">
        <v>1995</v>
      </c>
      <c r="B102" s="1">
        <f t="shared" si="26"/>
        <v>21.20845921450151</v>
      </c>
      <c r="C102" s="1">
        <f t="shared" si="26"/>
        <v>27.19033232628399</v>
      </c>
      <c r="D102" s="1">
        <f t="shared" si="26"/>
        <v>18.006042296072508</v>
      </c>
      <c r="E102" s="1">
        <f t="shared" si="26"/>
        <v>13.172205438066465</v>
      </c>
      <c r="F102" s="1">
        <f t="shared" si="26"/>
        <v>20.42296072507553</v>
      </c>
      <c r="G102" s="1">
        <f t="shared" si="26"/>
        <v>100</v>
      </c>
      <c r="I102" s="9">
        <v>1995</v>
      </c>
      <c r="J102" s="1">
        <f t="shared" si="27"/>
        <v>16.72049689440994</v>
      </c>
      <c r="K102" s="1">
        <f t="shared" si="27"/>
        <v>22.48447204968944</v>
      </c>
      <c r="L102" s="1">
        <f t="shared" si="27"/>
        <v>9.962732919254659</v>
      </c>
      <c r="M102" s="1">
        <f t="shared" si="27"/>
        <v>39.03105590062112</v>
      </c>
      <c r="N102" s="1">
        <f t="shared" si="27"/>
        <v>11.801242236024844</v>
      </c>
      <c r="O102" s="1">
        <f t="shared" si="27"/>
        <v>100</v>
      </c>
    </row>
    <row r="103" spans="1:15" ht="12.75">
      <c r="A103" s="9">
        <v>1996</v>
      </c>
      <c r="B103" s="1">
        <f t="shared" si="26"/>
        <v>21.6053108026554</v>
      </c>
      <c r="C103" s="1">
        <f t="shared" si="26"/>
        <v>27.217863608931804</v>
      </c>
      <c r="D103" s="1">
        <f t="shared" si="26"/>
        <v>22.691611345805672</v>
      </c>
      <c r="E103" s="1">
        <f t="shared" si="26"/>
        <v>10.44055522027761</v>
      </c>
      <c r="F103" s="1">
        <f t="shared" si="26"/>
        <v>18.044659022329512</v>
      </c>
      <c r="G103" s="1">
        <f t="shared" si="26"/>
        <v>100</v>
      </c>
      <c r="I103" s="9">
        <v>1996</v>
      </c>
      <c r="J103" s="1">
        <f t="shared" si="27"/>
        <v>16.242802303262955</v>
      </c>
      <c r="K103" s="1">
        <f t="shared" si="27"/>
        <v>23.776391554702496</v>
      </c>
      <c r="L103" s="1">
        <f t="shared" si="27"/>
        <v>14.539347408829176</v>
      </c>
      <c r="M103" s="1">
        <f t="shared" si="27"/>
        <v>34.40499040307102</v>
      </c>
      <c r="N103" s="1">
        <f t="shared" si="27"/>
        <v>11.036468330134356</v>
      </c>
      <c r="O103" s="1">
        <f t="shared" si="27"/>
        <v>100</v>
      </c>
    </row>
    <row r="104" spans="1:15" ht="12.75">
      <c r="A104" s="9">
        <v>1997</v>
      </c>
      <c r="B104" s="1">
        <f t="shared" si="26"/>
        <v>21.777777777777775</v>
      </c>
      <c r="C104" s="1">
        <f t="shared" si="26"/>
        <v>24.055555555555554</v>
      </c>
      <c r="D104" s="1">
        <f t="shared" si="26"/>
        <v>23</v>
      </c>
      <c r="E104" s="1">
        <f t="shared" si="26"/>
        <v>12.88888888888889</v>
      </c>
      <c r="F104" s="1">
        <f t="shared" si="26"/>
        <v>18.27777777777778</v>
      </c>
      <c r="G104" s="1">
        <f t="shared" si="26"/>
        <v>100</v>
      </c>
      <c r="I104" s="9">
        <v>1997</v>
      </c>
      <c r="J104" s="1">
        <f t="shared" si="27"/>
        <v>16.78048780487805</v>
      </c>
      <c r="K104" s="1">
        <f t="shared" si="27"/>
        <v>21.902439024390244</v>
      </c>
      <c r="L104" s="1">
        <f t="shared" si="27"/>
        <v>15.317073170731707</v>
      </c>
      <c r="M104" s="1">
        <f t="shared" si="27"/>
        <v>36.34146341463415</v>
      </c>
      <c r="N104" s="1">
        <f t="shared" si="27"/>
        <v>9.658536585365853</v>
      </c>
      <c r="O104" s="1">
        <f t="shared" si="27"/>
        <v>100</v>
      </c>
    </row>
    <row r="105" spans="1:15" ht="12.75">
      <c r="A105" s="9">
        <v>1998</v>
      </c>
      <c r="B105" s="1">
        <f t="shared" si="26"/>
        <v>19.950000000000003</v>
      </c>
      <c r="C105" s="1">
        <f t="shared" si="26"/>
        <v>24.65</v>
      </c>
      <c r="D105" s="1">
        <f t="shared" si="26"/>
        <v>24.55</v>
      </c>
      <c r="E105" s="1">
        <f t="shared" si="26"/>
        <v>13.3</v>
      </c>
      <c r="F105" s="1">
        <f t="shared" si="26"/>
        <v>17.549999999999997</v>
      </c>
      <c r="G105" s="1">
        <f t="shared" si="26"/>
        <v>100</v>
      </c>
      <c r="I105" s="9">
        <v>1998</v>
      </c>
      <c r="J105" s="1">
        <f aca="true" t="shared" si="28" ref="J105:O105">(J85/$O85)*100</f>
        <v>16.118721461187217</v>
      </c>
      <c r="K105" s="1">
        <f t="shared" si="28"/>
        <v>20.159817351598175</v>
      </c>
      <c r="L105" s="1">
        <f t="shared" si="28"/>
        <v>15.296803652968036</v>
      </c>
      <c r="M105" s="1">
        <f t="shared" si="28"/>
        <v>37.19178082191781</v>
      </c>
      <c r="N105" s="1">
        <f t="shared" si="28"/>
        <v>11.232876712328768</v>
      </c>
      <c r="O105" s="1">
        <f t="shared" si="28"/>
        <v>100</v>
      </c>
    </row>
    <row r="106" spans="1:15" ht="12.75">
      <c r="A106" s="9">
        <v>1999</v>
      </c>
      <c r="B106" s="1">
        <f t="shared" si="26"/>
        <v>18.975741239892184</v>
      </c>
      <c r="C106" s="1">
        <f t="shared" si="26"/>
        <v>22.857142857142858</v>
      </c>
      <c r="D106" s="1">
        <f t="shared" si="26"/>
        <v>27.008086253369274</v>
      </c>
      <c r="E106" s="1">
        <f t="shared" si="26"/>
        <v>12.560646900269543</v>
      </c>
      <c r="F106" s="1">
        <f t="shared" si="26"/>
        <v>18.598382749326145</v>
      </c>
      <c r="G106" s="1">
        <f t="shared" si="26"/>
        <v>100</v>
      </c>
      <c r="I106" s="9">
        <v>1999</v>
      </c>
      <c r="J106" s="1">
        <f aca="true" t="shared" si="29" ref="J106:O106">(J86/$O86)*100</f>
        <v>15.989420533782159</v>
      </c>
      <c r="K106" s="1">
        <f t="shared" si="29"/>
        <v>20.846357297427264</v>
      </c>
      <c r="L106" s="1">
        <f t="shared" si="29"/>
        <v>16.085597499398894</v>
      </c>
      <c r="M106" s="1">
        <f t="shared" si="29"/>
        <v>35.94614089925463</v>
      </c>
      <c r="N106" s="1">
        <f t="shared" si="29"/>
        <v>11.132483770137053</v>
      </c>
      <c r="O106" s="1">
        <f t="shared" si="29"/>
        <v>100</v>
      </c>
    </row>
    <row r="108" spans="1:9" ht="12.75">
      <c r="A108" s="4" t="str">
        <f>CONCATENATE("Admissions by Admission-Type, All Races: ",$A$1)</f>
        <v>Admissions by Admission-Type, All Races: SOUTH CAROLINA</v>
      </c>
      <c r="I108" s="4" t="str">
        <f>CONCATENATE("Percent of Total, Admissions by Admission-Type, All Races: ",$A$1)</f>
        <v>Percent of Total, Admissions by Admission-Type, All Races: SOUTH CAROLINA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 s="2"/>
      <c r="E110" s="2"/>
      <c r="F110" s="2"/>
      <c r="G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B111">
        <v>4347</v>
      </c>
      <c r="C111">
        <v>386</v>
      </c>
      <c r="D111">
        <v>360</v>
      </c>
      <c r="E111">
        <v>265</v>
      </c>
      <c r="F111">
        <f>SUM(C111:D111)</f>
        <v>746</v>
      </c>
      <c r="G111">
        <v>5358</v>
      </c>
      <c r="I111" s="9">
        <v>1984</v>
      </c>
      <c r="J111" s="1">
        <f>(B111/$G111)*100</f>
        <v>81.13101903695409</v>
      </c>
      <c r="K111" s="1">
        <f>((C111+D111)/$G111)*100</f>
        <v>13.923105636431504</v>
      </c>
      <c r="L111" s="1">
        <f>(E111/$G111)*100</f>
        <v>4.945875326614408</v>
      </c>
      <c r="M111" s="1">
        <f>(G111/$G111)*100</f>
        <v>100</v>
      </c>
    </row>
    <row r="112" spans="1:13" ht="12.75">
      <c r="A112" s="9">
        <v>1985</v>
      </c>
      <c r="B112">
        <v>3666</v>
      </c>
      <c r="C112">
        <v>838</v>
      </c>
      <c r="D112">
        <v>310</v>
      </c>
      <c r="E112">
        <v>39</v>
      </c>
      <c r="F112">
        <f aca="true" t="shared" si="30" ref="F112:F126">SUM(C112:D112)</f>
        <v>1148</v>
      </c>
      <c r="G112">
        <v>4853</v>
      </c>
      <c r="I112" s="9">
        <v>1985</v>
      </c>
      <c r="J112" s="1">
        <f>(B112/$G112)*100</f>
        <v>75.54090253451473</v>
      </c>
      <c r="K112" s="1">
        <f>((C112+D112)/$G112)*100</f>
        <v>23.655470842777664</v>
      </c>
      <c r="L112" s="1">
        <f>(E112/$G112)*100</f>
        <v>0.8036266227076035</v>
      </c>
      <c r="M112" s="1">
        <f>(G112/$G112)*100</f>
        <v>100</v>
      </c>
    </row>
    <row r="113" spans="1:13" ht="12.75">
      <c r="A113" s="9">
        <v>1986</v>
      </c>
      <c r="B113">
        <v>4087</v>
      </c>
      <c r="C113">
        <v>998</v>
      </c>
      <c r="D113">
        <v>380</v>
      </c>
      <c r="E113">
        <v>18</v>
      </c>
      <c r="F113">
        <f t="shared" si="30"/>
        <v>1378</v>
      </c>
      <c r="G113">
        <v>5483</v>
      </c>
      <c r="I113" s="9">
        <v>1986</v>
      </c>
      <c r="J113" s="1">
        <f>(B113/$G113)*100</f>
        <v>74.53948568302025</v>
      </c>
      <c r="K113" s="1">
        <f>((C113+D113)/$G113)*100</f>
        <v>25.132226883093196</v>
      </c>
      <c r="L113" s="1">
        <f>(E113/$G113)*100</f>
        <v>0.32828743388655846</v>
      </c>
      <c r="M113" s="1">
        <f>(G113/$G113)*100</f>
        <v>100</v>
      </c>
    </row>
    <row r="114" spans="1:13" ht="12.75">
      <c r="A114" s="9">
        <v>1987</v>
      </c>
      <c r="B114">
        <v>4190</v>
      </c>
      <c r="C114">
        <v>418</v>
      </c>
      <c r="D114">
        <v>463</v>
      </c>
      <c r="E114">
        <v>578</v>
      </c>
      <c r="F114">
        <f t="shared" si="30"/>
        <v>881</v>
      </c>
      <c r="G114">
        <v>5649</v>
      </c>
      <c r="I114" s="9">
        <v>1987</v>
      </c>
      <c r="J114" s="1">
        <f aca="true" t="shared" si="31" ref="J114:J126">(B114/$G114)*100</f>
        <v>74.17241989732696</v>
      </c>
      <c r="K114" s="1">
        <f aca="true" t="shared" si="32" ref="K114:K126">((C114+D114)/$G114)*100</f>
        <v>15.595680651442734</v>
      </c>
      <c r="L114" s="1">
        <f aca="true" t="shared" si="33" ref="L114:L126">(E114/$G114)*100</f>
        <v>10.231899451230305</v>
      </c>
      <c r="M114" s="1">
        <f aca="true" t="shared" si="34" ref="M114:M126">(G114/$G114)*100</f>
        <v>100</v>
      </c>
    </row>
    <row r="115" spans="1:13" ht="12.75">
      <c r="A115" s="9">
        <v>1988</v>
      </c>
      <c r="B115">
        <v>4391</v>
      </c>
      <c r="C115">
        <v>556</v>
      </c>
      <c r="D115">
        <v>480</v>
      </c>
      <c r="E115">
        <v>506</v>
      </c>
      <c r="F115">
        <f t="shared" si="30"/>
        <v>1036</v>
      </c>
      <c r="G115">
        <v>5933</v>
      </c>
      <c r="I115" s="9">
        <v>1988</v>
      </c>
      <c r="J115" s="1">
        <f t="shared" si="31"/>
        <v>74.00977583010283</v>
      </c>
      <c r="K115" s="1">
        <f t="shared" si="32"/>
        <v>17.461655149165683</v>
      </c>
      <c r="L115" s="1">
        <f t="shared" si="33"/>
        <v>8.528569020731503</v>
      </c>
      <c r="M115" s="1">
        <f t="shared" si="34"/>
        <v>100</v>
      </c>
    </row>
    <row r="116" spans="1:13" ht="12.75">
      <c r="A116" s="9">
        <v>1989</v>
      </c>
      <c r="B116">
        <v>4864</v>
      </c>
      <c r="C116">
        <v>677</v>
      </c>
      <c r="D116">
        <v>634</v>
      </c>
      <c r="E116">
        <v>366</v>
      </c>
      <c r="F116">
        <f t="shared" si="30"/>
        <v>1311</v>
      </c>
      <c r="G116">
        <v>6541</v>
      </c>
      <c r="I116" s="9">
        <v>1989</v>
      </c>
      <c r="J116" s="1">
        <f t="shared" si="31"/>
        <v>74.36171839168323</v>
      </c>
      <c r="K116" s="1">
        <f t="shared" si="32"/>
        <v>20.04280691025837</v>
      </c>
      <c r="L116" s="1">
        <f t="shared" si="33"/>
        <v>5.595474698058401</v>
      </c>
      <c r="M116" s="1">
        <f t="shared" si="34"/>
        <v>100</v>
      </c>
    </row>
    <row r="117" spans="1:13" ht="12.75">
      <c r="A117" s="9">
        <v>1990</v>
      </c>
      <c r="B117">
        <v>5184</v>
      </c>
      <c r="C117">
        <v>727</v>
      </c>
      <c r="D117">
        <v>639</v>
      </c>
      <c r="E117">
        <v>367</v>
      </c>
      <c r="F117">
        <f t="shared" si="30"/>
        <v>1366</v>
      </c>
      <c r="G117">
        <v>6917</v>
      </c>
      <c r="I117" s="9">
        <v>1990</v>
      </c>
      <c r="J117" s="1">
        <f t="shared" si="31"/>
        <v>74.9457857452653</v>
      </c>
      <c r="K117" s="1">
        <f t="shared" si="32"/>
        <v>19.748445858030937</v>
      </c>
      <c r="L117" s="1">
        <f t="shared" si="33"/>
        <v>5.305768396703773</v>
      </c>
      <c r="M117" s="1">
        <f t="shared" si="34"/>
        <v>100</v>
      </c>
    </row>
    <row r="118" spans="1:13" ht="12.75">
      <c r="A118" s="9">
        <v>1991</v>
      </c>
      <c r="B118">
        <v>5813</v>
      </c>
      <c r="C118">
        <v>666</v>
      </c>
      <c r="D118">
        <v>668</v>
      </c>
      <c r="E118">
        <v>391</v>
      </c>
      <c r="F118">
        <f t="shared" si="30"/>
        <v>1334</v>
      </c>
      <c r="G118">
        <v>7538</v>
      </c>
      <c r="I118" s="9">
        <v>1991</v>
      </c>
      <c r="J118" s="1">
        <f t="shared" si="31"/>
        <v>77.1159458742372</v>
      </c>
      <c r="K118" s="1">
        <f t="shared" si="32"/>
        <v>17.697001857256566</v>
      </c>
      <c r="L118" s="1">
        <f t="shared" si="33"/>
        <v>5.187052268506235</v>
      </c>
      <c r="M118" s="1">
        <f t="shared" si="34"/>
        <v>100</v>
      </c>
    </row>
    <row r="119" spans="1:13" ht="12.75">
      <c r="A119" s="9">
        <v>1992</v>
      </c>
      <c r="B119">
        <v>6141</v>
      </c>
      <c r="C119">
        <v>790</v>
      </c>
      <c r="D119">
        <v>669</v>
      </c>
      <c r="E119">
        <v>380</v>
      </c>
      <c r="F119">
        <f t="shared" si="30"/>
        <v>1459</v>
      </c>
      <c r="G119">
        <v>7980</v>
      </c>
      <c r="I119" s="9">
        <v>1992</v>
      </c>
      <c r="J119" s="1">
        <f t="shared" si="31"/>
        <v>76.95488721804512</v>
      </c>
      <c r="K119" s="1">
        <f t="shared" si="32"/>
        <v>18.283208020050125</v>
      </c>
      <c r="L119" s="1">
        <f t="shared" si="33"/>
        <v>4.761904761904762</v>
      </c>
      <c r="M119" s="1">
        <f t="shared" si="34"/>
        <v>100</v>
      </c>
    </row>
    <row r="120" spans="1:13" ht="12.75">
      <c r="A120" s="9">
        <v>1993</v>
      </c>
      <c r="B120">
        <v>6084</v>
      </c>
      <c r="C120">
        <v>1050</v>
      </c>
      <c r="D120">
        <v>631</v>
      </c>
      <c r="E120">
        <v>305</v>
      </c>
      <c r="F120">
        <f t="shared" si="30"/>
        <v>1681</v>
      </c>
      <c r="G120">
        <v>8070</v>
      </c>
      <c r="I120" s="9">
        <v>1993</v>
      </c>
      <c r="J120" s="1">
        <f t="shared" si="31"/>
        <v>75.3903345724907</v>
      </c>
      <c r="K120" s="1">
        <f t="shared" si="32"/>
        <v>20.830235439900868</v>
      </c>
      <c r="L120" s="1">
        <f t="shared" si="33"/>
        <v>3.7794299876084265</v>
      </c>
      <c r="M120" s="1">
        <f t="shared" si="34"/>
        <v>100</v>
      </c>
    </row>
    <row r="121" spans="1:13" ht="12.75">
      <c r="A121" s="9">
        <v>1994</v>
      </c>
      <c r="B121">
        <v>5495</v>
      </c>
      <c r="C121">
        <v>1370</v>
      </c>
      <c r="D121">
        <v>607</v>
      </c>
      <c r="E121">
        <v>192</v>
      </c>
      <c r="F121">
        <f t="shared" si="30"/>
        <v>1977</v>
      </c>
      <c r="G121">
        <v>7664</v>
      </c>
      <c r="I121" s="9">
        <v>1994</v>
      </c>
      <c r="J121" s="1">
        <f t="shared" si="31"/>
        <v>71.69885177453027</v>
      </c>
      <c r="K121" s="1">
        <f t="shared" si="32"/>
        <v>25.795929018789142</v>
      </c>
      <c r="L121" s="1">
        <f t="shared" si="33"/>
        <v>2.5052192066805845</v>
      </c>
      <c r="M121" s="1">
        <f t="shared" si="34"/>
        <v>100</v>
      </c>
    </row>
    <row r="122" spans="1:13" ht="12.75">
      <c r="A122" s="9">
        <v>1995</v>
      </c>
      <c r="B122">
        <v>5719</v>
      </c>
      <c r="C122">
        <v>1490</v>
      </c>
      <c r="D122">
        <v>667</v>
      </c>
      <c r="E122">
        <v>133</v>
      </c>
      <c r="F122">
        <f t="shared" si="30"/>
        <v>2157</v>
      </c>
      <c r="G122">
        <v>8009</v>
      </c>
      <c r="I122" s="9">
        <v>1995</v>
      </c>
      <c r="J122" s="1">
        <f t="shared" si="31"/>
        <v>71.40716693719565</v>
      </c>
      <c r="K122" s="1">
        <f t="shared" si="32"/>
        <v>26.932201273567237</v>
      </c>
      <c r="L122" s="1">
        <f t="shared" si="33"/>
        <v>1.6606317892371083</v>
      </c>
      <c r="M122" s="1">
        <f t="shared" si="34"/>
        <v>100</v>
      </c>
    </row>
    <row r="123" spans="1:13" ht="12.75">
      <c r="A123" s="9">
        <v>1996</v>
      </c>
      <c r="B123">
        <v>5947</v>
      </c>
      <c r="C123">
        <v>1403</v>
      </c>
      <c r="D123">
        <v>631</v>
      </c>
      <c r="E123">
        <v>45</v>
      </c>
      <c r="F123">
        <f t="shared" si="30"/>
        <v>2034</v>
      </c>
      <c r="G123">
        <v>8026</v>
      </c>
      <c r="I123" s="9">
        <v>1996</v>
      </c>
      <c r="J123" s="1">
        <f t="shared" si="31"/>
        <v>74.09668577124346</v>
      </c>
      <c r="K123" s="1">
        <f t="shared" si="32"/>
        <v>25.34263643159731</v>
      </c>
      <c r="L123" s="1">
        <f t="shared" si="33"/>
        <v>0.5606777971592325</v>
      </c>
      <c r="M123" s="1">
        <f t="shared" si="34"/>
        <v>100</v>
      </c>
    </row>
    <row r="124" spans="1:13" ht="12.75">
      <c r="A124" s="9">
        <v>1997</v>
      </c>
      <c r="B124">
        <v>5928</v>
      </c>
      <c r="C124">
        <v>1313</v>
      </c>
      <c r="D124">
        <v>669</v>
      </c>
      <c r="E124">
        <v>90</v>
      </c>
      <c r="F124">
        <f t="shared" si="30"/>
        <v>1982</v>
      </c>
      <c r="G124">
        <v>8000</v>
      </c>
      <c r="I124" s="9">
        <v>1997</v>
      </c>
      <c r="J124" s="1">
        <f t="shared" si="31"/>
        <v>74.1</v>
      </c>
      <c r="K124" s="1">
        <f t="shared" si="32"/>
        <v>24.775</v>
      </c>
      <c r="L124" s="1">
        <f t="shared" si="33"/>
        <v>1.125</v>
      </c>
      <c r="M124" s="1">
        <f t="shared" si="34"/>
        <v>100</v>
      </c>
    </row>
    <row r="125" spans="1:13" ht="12.75">
      <c r="A125" s="9">
        <v>1998</v>
      </c>
      <c r="B125">
        <v>6424</v>
      </c>
      <c r="C125">
        <v>1153</v>
      </c>
      <c r="D125">
        <v>717</v>
      </c>
      <c r="E125">
        <v>160</v>
      </c>
      <c r="F125">
        <f t="shared" si="30"/>
        <v>1870</v>
      </c>
      <c r="G125">
        <v>8454</v>
      </c>
      <c r="I125" s="9">
        <v>1998</v>
      </c>
      <c r="J125" s="1">
        <f t="shared" si="31"/>
        <v>75.98769813106222</v>
      </c>
      <c r="K125" s="1">
        <f t="shared" si="32"/>
        <v>22.119706647740713</v>
      </c>
      <c r="L125" s="1">
        <f t="shared" si="33"/>
        <v>1.8925952211970667</v>
      </c>
      <c r="M125" s="1">
        <f t="shared" si="34"/>
        <v>100</v>
      </c>
    </row>
    <row r="126" spans="1:13" ht="12.75">
      <c r="A126" s="9">
        <v>1999</v>
      </c>
      <c r="B126">
        <v>6063</v>
      </c>
      <c r="C126">
        <v>1102</v>
      </c>
      <c r="D126">
        <v>688</v>
      </c>
      <c r="E126">
        <v>222</v>
      </c>
      <c r="F126">
        <f t="shared" si="30"/>
        <v>1790</v>
      </c>
      <c r="G126">
        <v>8075</v>
      </c>
      <c r="I126" s="9">
        <v>1999</v>
      </c>
      <c r="J126" s="1">
        <f t="shared" si="31"/>
        <v>75.08359133126935</v>
      </c>
      <c r="K126" s="1">
        <f t="shared" si="32"/>
        <v>22.1671826625387</v>
      </c>
      <c r="L126" s="1">
        <f t="shared" si="33"/>
        <v>2.7492260061919507</v>
      </c>
      <c r="M126" s="1">
        <f t="shared" si="34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70" zoomScaleNormal="70" workbookViewId="0" topLeftCell="A73">
      <selection activeCell="B91" sqref="B91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SOUTH CAROLINA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SOUTH CAROLINA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SOUTH CAROLINA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SOUTH CAROLINA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SOUTH CAROLINA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 s="2"/>
      <c r="C4" s="2"/>
      <c r="H4" s="2"/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>
        <v>2215661</v>
      </c>
      <c r="AB4">
        <v>965392</v>
      </c>
      <c r="AC4">
        <v>6228</v>
      </c>
      <c r="AD4">
        <v>15127</v>
      </c>
      <c r="AE4">
        <v>31669</v>
      </c>
      <c r="AG4">
        <f>SUM(AA4:AE4)</f>
        <v>3234077</v>
      </c>
      <c r="AJ4" s="9">
        <v>1983</v>
      </c>
      <c r="AK4" s="1"/>
      <c r="AL4" s="1"/>
      <c r="AM4" s="1"/>
      <c r="AN4" s="1"/>
      <c r="AO4" s="1"/>
      <c r="AP4" s="1"/>
      <c r="AQ4" s="1"/>
      <c r="AR4" s="1"/>
    </row>
    <row r="5" spans="1:44" ht="12.75">
      <c r="A5" s="9">
        <v>1984</v>
      </c>
      <c r="B5">
        <v>2301</v>
      </c>
      <c r="C5">
        <v>3037</v>
      </c>
      <c r="D5">
        <v>2</v>
      </c>
      <c r="E5">
        <v>1</v>
      </c>
      <c r="F5">
        <v>17</v>
      </c>
      <c r="H5" s="2">
        <f aca="true" t="shared" si="2" ref="H5:H21">SUM(B5:G5)</f>
        <v>5358</v>
      </c>
      <c r="J5" s="9">
        <v>1984</v>
      </c>
      <c r="K5" s="2">
        <f aca="true" t="shared" si="3" ref="K5:L21">B5</f>
        <v>2301</v>
      </c>
      <c r="L5" s="2">
        <f t="shared" si="3"/>
        <v>3037</v>
      </c>
      <c r="M5" s="2">
        <f aca="true" t="shared" si="4" ref="M5:M21">N5-K5-L5</f>
        <v>20</v>
      </c>
      <c r="N5" s="2">
        <f aca="true" t="shared" si="5" ref="N5:N21">H5</f>
        <v>5358</v>
      </c>
      <c r="P5" s="9">
        <f t="shared" si="1"/>
        <v>1984</v>
      </c>
      <c r="Q5" s="7">
        <f aca="true" t="shared" si="6" ref="Q5:W7">(B5/$H5)*100</f>
        <v>42.9451287793953</v>
      </c>
      <c r="R5" s="7">
        <f t="shared" si="6"/>
        <v>56.68159761104889</v>
      </c>
      <c r="S5" s="7">
        <f t="shared" si="6"/>
        <v>0.03732736095558044</v>
      </c>
      <c r="T5" s="7">
        <f t="shared" si="6"/>
        <v>0.01866368047779022</v>
      </c>
      <c r="U5" s="7">
        <f t="shared" si="6"/>
        <v>0.3172825681224338</v>
      </c>
      <c r="V5" s="7">
        <f t="shared" si="6"/>
        <v>0</v>
      </c>
      <c r="W5" s="7">
        <f t="shared" si="6"/>
        <v>100</v>
      </c>
      <c r="Z5" s="9">
        <v>1984</v>
      </c>
      <c r="AA5">
        <v>2242968</v>
      </c>
      <c r="AB5">
        <v>974901</v>
      </c>
      <c r="AC5">
        <v>6456</v>
      </c>
      <c r="AD5">
        <v>15971</v>
      </c>
      <c r="AE5">
        <v>31568</v>
      </c>
      <c r="AG5">
        <f>SUM(AA5:AE5)</f>
        <v>3271864</v>
      </c>
      <c r="AJ5" s="9">
        <v>1984</v>
      </c>
      <c r="AK5" s="1">
        <f aca="true" t="shared" si="7" ref="AK5:AO7">(B5/AA5)*100000</f>
        <v>102.58728613158992</v>
      </c>
      <c r="AL5" s="1">
        <f t="shared" si="7"/>
        <v>311.518810627951</v>
      </c>
      <c r="AM5" s="1">
        <f t="shared" si="7"/>
        <v>30.97893432465923</v>
      </c>
      <c r="AN5" s="1">
        <f t="shared" si="7"/>
        <v>6.261348694508798</v>
      </c>
      <c r="AO5" s="1">
        <f t="shared" si="7"/>
        <v>53.85200202736949</v>
      </c>
      <c r="AP5" s="1"/>
      <c r="AQ5" s="1">
        <f>(H5/AG5)*100000</f>
        <v>163.7598628793862</v>
      </c>
      <c r="AR5" s="1">
        <f>(SUM(D5:F5)/SUM(AC5:AE5))*100000</f>
        <v>37.04046670988055</v>
      </c>
    </row>
    <row r="6" spans="1:44" ht="12.75">
      <c r="A6" s="9">
        <v>1985</v>
      </c>
      <c r="B6">
        <v>2015</v>
      </c>
      <c r="C6">
        <v>2820</v>
      </c>
      <c r="D6">
        <v>4</v>
      </c>
      <c r="E6">
        <v>3</v>
      </c>
      <c r="F6">
        <v>11</v>
      </c>
      <c r="H6" s="2">
        <f t="shared" si="2"/>
        <v>4853</v>
      </c>
      <c r="J6" s="9">
        <v>1985</v>
      </c>
      <c r="K6" s="2">
        <f t="shared" si="3"/>
        <v>2015</v>
      </c>
      <c r="L6" s="2">
        <f t="shared" si="3"/>
        <v>2820</v>
      </c>
      <c r="M6" s="2">
        <f t="shared" si="4"/>
        <v>18</v>
      </c>
      <c r="N6" s="2">
        <f t="shared" si="5"/>
        <v>4853</v>
      </c>
      <c r="P6" s="9">
        <f t="shared" si="1"/>
        <v>1985</v>
      </c>
      <c r="Q6" s="7">
        <f t="shared" si="6"/>
        <v>41.52070883989285</v>
      </c>
      <c r="R6" s="7">
        <f t="shared" si="6"/>
        <v>58.10838656501134</v>
      </c>
      <c r="S6" s="7">
        <f t="shared" si="6"/>
        <v>0.082423243354626</v>
      </c>
      <c r="T6" s="7">
        <f t="shared" si="6"/>
        <v>0.0618174325159695</v>
      </c>
      <c r="U6" s="7">
        <f t="shared" si="6"/>
        <v>0.2266639192252215</v>
      </c>
      <c r="V6" s="7">
        <f t="shared" si="6"/>
        <v>0</v>
      </c>
      <c r="W6" s="7">
        <f t="shared" si="6"/>
        <v>100</v>
      </c>
      <c r="Z6" s="9">
        <v>1985</v>
      </c>
      <c r="AA6">
        <v>2267108</v>
      </c>
      <c r="AB6">
        <v>981300</v>
      </c>
      <c r="AC6">
        <v>6687</v>
      </c>
      <c r="AD6">
        <v>16841</v>
      </c>
      <c r="AE6">
        <v>31283</v>
      </c>
      <c r="AG6">
        <f>SUM(AA6:AE6)</f>
        <v>3303219</v>
      </c>
      <c r="AJ6" s="9">
        <v>1985</v>
      </c>
      <c r="AK6" s="1">
        <f t="shared" si="7"/>
        <v>88.87975341271787</v>
      </c>
      <c r="AL6" s="1">
        <f t="shared" si="7"/>
        <v>287.3738917762152</v>
      </c>
      <c r="AM6" s="1">
        <f t="shared" si="7"/>
        <v>59.8175564528189</v>
      </c>
      <c r="AN6" s="1">
        <f t="shared" si="7"/>
        <v>17.813669022029572</v>
      </c>
      <c r="AO6" s="1">
        <f t="shared" si="7"/>
        <v>35.162868011379985</v>
      </c>
      <c r="AP6" s="1"/>
      <c r="AQ6" s="1">
        <f>(H6/AG6)*100000</f>
        <v>146.91729491747293</v>
      </c>
      <c r="AR6" s="1">
        <f>(SUM(D6:F6)/SUM(AC6:AE6))*100000</f>
        <v>32.84012333290763</v>
      </c>
    </row>
    <row r="7" spans="1:44" ht="12.75">
      <c r="A7" s="9">
        <v>1986</v>
      </c>
      <c r="B7">
        <v>2227</v>
      </c>
      <c r="C7">
        <v>3238</v>
      </c>
      <c r="D7">
        <v>5</v>
      </c>
      <c r="E7">
        <v>4</v>
      </c>
      <c r="F7">
        <v>9</v>
      </c>
      <c r="H7" s="2">
        <f t="shared" si="2"/>
        <v>5483</v>
      </c>
      <c r="J7" s="9">
        <v>1986</v>
      </c>
      <c r="K7" s="2">
        <f t="shared" si="3"/>
        <v>2227</v>
      </c>
      <c r="L7" s="2">
        <f t="shared" si="3"/>
        <v>3238</v>
      </c>
      <c r="M7" s="2">
        <f t="shared" si="4"/>
        <v>18</v>
      </c>
      <c r="N7" s="2">
        <f t="shared" si="5"/>
        <v>5483</v>
      </c>
      <c r="P7" s="9">
        <f t="shared" si="1"/>
        <v>1986</v>
      </c>
      <c r="Q7" s="7">
        <f t="shared" si="6"/>
        <v>40.61645084807587</v>
      </c>
      <c r="R7" s="7">
        <f t="shared" si="6"/>
        <v>59.05526171803756</v>
      </c>
      <c r="S7" s="7">
        <f t="shared" si="6"/>
        <v>0.09119095385737735</v>
      </c>
      <c r="T7" s="7">
        <f t="shared" si="6"/>
        <v>0.07295276308590187</v>
      </c>
      <c r="U7" s="7">
        <f t="shared" si="6"/>
        <v>0.16414371694327923</v>
      </c>
      <c r="V7" s="7">
        <f t="shared" si="6"/>
        <v>0</v>
      </c>
      <c r="W7" s="7">
        <f t="shared" si="6"/>
        <v>100</v>
      </c>
      <c r="Z7" s="9">
        <v>1986</v>
      </c>
      <c r="AA7">
        <v>2295885</v>
      </c>
      <c r="AB7">
        <v>991024</v>
      </c>
      <c r="AC7">
        <v>6932</v>
      </c>
      <c r="AD7">
        <v>17764</v>
      </c>
      <c r="AE7">
        <v>31173</v>
      </c>
      <c r="AG7">
        <f>SUM(AA7:AE7)</f>
        <v>3342778</v>
      </c>
      <c r="AJ7" s="9">
        <v>1986</v>
      </c>
      <c r="AK7" s="1">
        <f t="shared" si="7"/>
        <v>96.99963195020656</v>
      </c>
      <c r="AL7" s="1">
        <f t="shared" si="7"/>
        <v>326.7327531926573</v>
      </c>
      <c r="AM7" s="1">
        <f t="shared" si="7"/>
        <v>72.12925562608194</v>
      </c>
      <c r="AN7" s="1">
        <f t="shared" si="7"/>
        <v>22.517451024544023</v>
      </c>
      <c r="AO7" s="1">
        <f t="shared" si="7"/>
        <v>28.8711384852276</v>
      </c>
      <c r="AP7" s="1"/>
      <c r="AQ7" s="1">
        <f>(H7/AG7)*100000</f>
        <v>164.02525085422963</v>
      </c>
      <c r="AR7" s="1">
        <f>(SUM(D7:F7)/SUM(AC7:AE7))*100000</f>
        <v>32.21822477581485</v>
      </c>
    </row>
    <row r="8" spans="1:44" ht="12.75">
      <c r="A8" s="9">
        <v>1987</v>
      </c>
      <c r="B8">
        <v>2196</v>
      </c>
      <c r="C8">
        <v>3434</v>
      </c>
      <c r="D8">
        <v>3</v>
      </c>
      <c r="E8">
        <v>0</v>
      </c>
      <c r="F8">
        <v>16</v>
      </c>
      <c r="H8" s="2">
        <f t="shared" si="2"/>
        <v>5649</v>
      </c>
      <c r="J8" s="9">
        <v>1987</v>
      </c>
      <c r="K8" s="2">
        <f t="shared" si="3"/>
        <v>2196</v>
      </c>
      <c r="L8" s="2">
        <f t="shared" si="3"/>
        <v>3434</v>
      </c>
      <c r="M8" s="2">
        <f t="shared" si="4"/>
        <v>19</v>
      </c>
      <c r="N8" s="2">
        <f t="shared" si="5"/>
        <v>5649</v>
      </c>
      <c r="P8" s="9">
        <f t="shared" si="1"/>
        <v>1987</v>
      </c>
      <c r="Q8" s="7">
        <f aca="true" t="shared" si="8" ref="Q8:Q21">(B8/$H8)*100</f>
        <v>38.874137015400954</v>
      </c>
      <c r="R8" s="7">
        <f aca="true" t="shared" si="9" ref="R8:W19">(C8/$H8)*100</f>
        <v>60.789520269074174</v>
      </c>
      <c r="S8" s="7">
        <f t="shared" si="9"/>
        <v>0.05310674455655868</v>
      </c>
      <c r="T8" s="7">
        <f t="shared" si="9"/>
        <v>0</v>
      </c>
      <c r="U8" s="7">
        <f t="shared" si="9"/>
        <v>0.28323597096831293</v>
      </c>
      <c r="V8" s="7">
        <f t="shared" si="9"/>
        <v>0</v>
      </c>
      <c r="W8" s="7">
        <f t="shared" si="9"/>
        <v>100</v>
      </c>
      <c r="Z8" s="9">
        <v>1987</v>
      </c>
      <c r="AA8">
        <v>2322212</v>
      </c>
      <c r="AB8">
        <v>1001440</v>
      </c>
      <c r="AC8">
        <v>7202</v>
      </c>
      <c r="AD8">
        <v>18645</v>
      </c>
      <c r="AE8">
        <v>31009</v>
      </c>
      <c r="AG8">
        <f aca="true" t="shared" si="10" ref="AG8:AG20">SUM(AA8:AE8)</f>
        <v>3380508</v>
      </c>
      <c r="AJ8" s="9">
        <v>1987</v>
      </c>
      <c r="AK8" s="1">
        <f aca="true" t="shared" si="11" ref="AK8:AK20">(B8/AA8)*100000</f>
        <v>94.56500956846317</v>
      </c>
      <c r="AL8" s="1">
        <f aca="true" t="shared" si="12" ref="AL8:AO19">(C8/AB8)*100000</f>
        <v>342.90621505032755</v>
      </c>
      <c r="AM8" s="1">
        <f t="shared" si="12"/>
        <v>41.655095806720354</v>
      </c>
      <c r="AN8" s="1">
        <f t="shared" si="12"/>
        <v>0</v>
      </c>
      <c r="AO8" s="1">
        <f t="shared" si="12"/>
        <v>51.59792318359186</v>
      </c>
      <c r="AP8" s="1"/>
      <c r="AQ8" s="1">
        <f aca="true" t="shared" si="13" ref="AQ8:AQ20">(H8/AG8)*100000</f>
        <v>167.10506231607795</v>
      </c>
      <c r="AR8" s="1">
        <f aca="true" t="shared" si="14" ref="AR8:AR20">(SUM(D8:F8)/SUM(AC8:AE8))*100000</f>
        <v>33.41775714084705</v>
      </c>
    </row>
    <row r="9" spans="1:44" ht="12.75">
      <c r="A9" s="9">
        <v>1988</v>
      </c>
      <c r="B9">
        <v>2184</v>
      </c>
      <c r="C9">
        <v>3737</v>
      </c>
      <c r="D9">
        <v>4</v>
      </c>
      <c r="E9">
        <v>1</v>
      </c>
      <c r="F9">
        <v>7</v>
      </c>
      <c r="H9" s="2">
        <f t="shared" si="2"/>
        <v>5933</v>
      </c>
      <c r="J9" s="9">
        <v>1988</v>
      </c>
      <c r="K9" s="2">
        <f t="shared" si="3"/>
        <v>2184</v>
      </c>
      <c r="L9" s="2">
        <f t="shared" si="3"/>
        <v>3737</v>
      </c>
      <c r="M9" s="2">
        <f t="shared" si="4"/>
        <v>12</v>
      </c>
      <c r="N9" s="2">
        <f t="shared" si="5"/>
        <v>5933</v>
      </c>
      <c r="P9" s="9">
        <f t="shared" si="1"/>
        <v>1988</v>
      </c>
      <c r="Q9" s="7">
        <f t="shared" si="8"/>
        <v>36.811056800943874</v>
      </c>
      <c r="R9" s="7">
        <f t="shared" si="9"/>
        <v>62.98668464520478</v>
      </c>
      <c r="S9" s="7">
        <f t="shared" si="9"/>
        <v>0.06741951795044665</v>
      </c>
      <c r="T9" s="7">
        <f t="shared" si="9"/>
        <v>0.016854879487611663</v>
      </c>
      <c r="U9" s="7">
        <f t="shared" si="9"/>
        <v>0.11798415641328165</v>
      </c>
      <c r="V9" s="7">
        <f t="shared" si="9"/>
        <v>0</v>
      </c>
      <c r="W9" s="7">
        <f t="shared" si="9"/>
        <v>100</v>
      </c>
      <c r="Z9" s="9">
        <v>1988</v>
      </c>
      <c r="AA9">
        <v>2342718</v>
      </c>
      <c r="AB9">
        <v>1011575</v>
      </c>
      <c r="AC9">
        <v>7477</v>
      </c>
      <c r="AD9">
        <v>19510</v>
      </c>
      <c r="AE9">
        <v>30825</v>
      </c>
      <c r="AG9">
        <f t="shared" si="10"/>
        <v>3412105</v>
      </c>
      <c r="AJ9" s="9">
        <v>1988</v>
      </c>
      <c r="AK9" s="1">
        <f t="shared" si="11"/>
        <v>93.22504885351118</v>
      </c>
      <c r="AL9" s="1">
        <f t="shared" si="12"/>
        <v>369.4239181474433</v>
      </c>
      <c r="AM9" s="1">
        <f t="shared" si="12"/>
        <v>53.49739200213989</v>
      </c>
      <c r="AN9" s="1">
        <f t="shared" si="12"/>
        <v>5.125576627370579</v>
      </c>
      <c r="AO9" s="1">
        <f t="shared" si="12"/>
        <v>22.7088402270884</v>
      </c>
      <c r="AP9" s="1"/>
      <c r="AQ9" s="1">
        <f t="shared" si="13"/>
        <v>173.88093273800192</v>
      </c>
      <c r="AR9" s="1">
        <f t="shared" si="14"/>
        <v>20.756936276205632</v>
      </c>
    </row>
    <row r="10" spans="1:44" ht="12.75">
      <c r="A10" s="9">
        <v>1989</v>
      </c>
      <c r="B10">
        <v>2220</v>
      </c>
      <c r="C10">
        <v>4306</v>
      </c>
      <c r="D10">
        <v>3</v>
      </c>
      <c r="E10">
        <v>1</v>
      </c>
      <c r="F10">
        <v>11</v>
      </c>
      <c r="H10" s="2">
        <f t="shared" si="2"/>
        <v>6541</v>
      </c>
      <c r="J10" s="9">
        <v>1989</v>
      </c>
      <c r="K10" s="2">
        <f t="shared" si="3"/>
        <v>2220</v>
      </c>
      <c r="L10" s="2">
        <f t="shared" si="3"/>
        <v>4306</v>
      </c>
      <c r="M10" s="2">
        <f t="shared" si="4"/>
        <v>15</v>
      </c>
      <c r="N10" s="2">
        <f t="shared" si="5"/>
        <v>6541</v>
      </c>
      <c r="P10" s="9">
        <f t="shared" si="1"/>
        <v>1989</v>
      </c>
      <c r="Q10" s="7">
        <f t="shared" si="8"/>
        <v>33.93976456199358</v>
      </c>
      <c r="R10" s="7">
        <f t="shared" si="9"/>
        <v>65.83091270447945</v>
      </c>
      <c r="S10" s="7">
        <f t="shared" si="9"/>
        <v>0.045864546705396726</v>
      </c>
      <c r="T10" s="7">
        <f t="shared" si="9"/>
        <v>0.015288182235132243</v>
      </c>
      <c r="U10" s="7">
        <f t="shared" si="9"/>
        <v>0.16817000458645467</v>
      </c>
      <c r="V10" s="7">
        <f t="shared" si="9"/>
        <v>0</v>
      </c>
      <c r="W10" s="7">
        <f t="shared" si="9"/>
        <v>100</v>
      </c>
      <c r="Z10" s="9">
        <v>1989</v>
      </c>
      <c r="AA10">
        <v>2371358</v>
      </c>
      <c r="AB10">
        <v>1026348</v>
      </c>
      <c r="AC10">
        <v>7789</v>
      </c>
      <c r="AD10">
        <v>20589</v>
      </c>
      <c r="AE10">
        <v>30695</v>
      </c>
      <c r="AG10">
        <f t="shared" si="10"/>
        <v>3456779</v>
      </c>
      <c r="AJ10" s="9">
        <v>1989</v>
      </c>
      <c r="AK10" s="1">
        <f t="shared" si="11"/>
        <v>93.61724379026701</v>
      </c>
      <c r="AL10" s="1">
        <f t="shared" si="12"/>
        <v>419.54580707518306</v>
      </c>
      <c r="AM10" s="1">
        <f t="shared" si="12"/>
        <v>38.515855693927335</v>
      </c>
      <c r="AN10" s="1">
        <f t="shared" si="12"/>
        <v>4.856962455680218</v>
      </c>
      <c r="AO10" s="1">
        <f t="shared" si="12"/>
        <v>35.83645544877016</v>
      </c>
      <c r="AP10" s="1"/>
      <c r="AQ10" s="1">
        <f t="shared" si="13"/>
        <v>189.2223946049198</v>
      </c>
      <c r="AR10" s="1">
        <f t="shared" si="14"/>
        <v>25.39231120816617</v>
      </c>
    </row>
    <row r="11" spans="1:44" ht="12.75">
      <c r="A11" s="9">
        <v>1990</v>
      </c>
      <c r="B11">
        <v>2267</v>
      </c>
      <c r="C11">
        <v>4639</v>
      </c>
      <c r="D11">
        <v>3</v>
      </c>
      <c r="E11">
        <v>1</v>
      </c>
      <c r="F11">
        <v>7</v>
      </c>
      <c r="H11" s="2">
        <f t="shared" si="2"/>
        <v>6917</v>
      </c>
      <c r="J11" s="9">
        <v>1990</v>
      </c>
      <c r="K11" s="2">
        <f t="shared" si="3"/>
        <v>2267</v>
      </c>
      <c r="L11" s="2">
        <f t="shared" si="3"/>
        <v>4639</v>
      </c>
      <c r="M11" s="2">
        <f t="shared" si="4"/>
        <v>11</v>
      </c>
      <c r="N11" s="2">
        <f t="shared" si="5"/>
        <v>6917</v>
      </c>
      <c r="P11" s="9">
        <f t="shared" si="1"/>
        <v>1990</v>
      </c>
      <c r="Q11" s="7">
        <f t="shared" si="8"/>
        <v>32.77432412895764</v>
      </c>
      <c r="R11" s="7">
        <f t="shared" si="9"/>
        <v>67.0666473904872</v>
      </c>
      <c r="S11" s="7">
        <f t="shared" si="9"/>
        <v>0.04337140378776926</v>
      </c>
      <c r="T11" s="7">
        <f t="shared" si="9"/>
        <v>0.014457134595923087</v>
      </c>
      <c r="U11" s="7">
        <f t="shared" si="9"/>
        <v>0.10119994217146161</v>
      </c>
      <c r="V11" s="7">
        <f t="shared" si="9"/>
        <v>0</v>
      </c>
      <c r="W11" s="7">
        <f t="shared" si="9"/>
        <v>100</v>
      </c>
      <c r="Z11" s="9">
        <v>1990</v>
      </c>
      <c r="AA11">
        <v>2398113</v>
      </c>
      <c r="AB11">
        <v>1040579</v>
      </c>
      <c r="AC11">
        <v>8038</v>
      </c>
      <c r="AD11">
        <v>21590</v>
      </c>
      <c r="AE11">
        <v>30744</v>
      </c>
      <c r="AG11">
        <f t="shared" si="10"/>
        <v>3499064</v>
      </c>
      <c r="AJ11" s="9">
        <v>1990</v>
      </c>
      <c r="AK11" s="1">
        <f t="shared" si="11"/>
        <v>94.5326596369729</v>
      </c>
      <c r="AL11" s="1">
        <f t="shared" si="12"/>
        <v>445.8094964438068</v>
      </c>
      <c r="AM11" s="1">
        <f t="shared" si="12"/>
        <v>37.32271709380443</v>
      </c>
      <c r="AN11" s="1">
        <f t="shared" si="12"/>
        <v>4.6317739694302915</v>
      </c>
      <c r="AO11" s="1">
        <f t="shared" si="12"/>
        <v>22.768670309653917</v>
      </c>
      <c r="AP11" s="1"/>
      <c r="AQ11" s="1">
        <f t="shared" si="13"/>
        <v>197.68143709289112</v>
      </c>
      <c r="AR11" s="1">
        <f t="shared" si="14"/>
        <v>18.22036705757636</v>
      </c>
    </row>
    <row r="12" spans="1:44" ht="12.75">
      <c r="A12" s="9">
        <v>1991</v>
      </c>
      <c r="B12">
        <v>2360</v>
      </c>
      <c r="C12">
        <v>5156</v>
      </c>
      <c r="D12">
        <v>7</v>
      </c>
      <c r="E12">
        <v>1</v>
      </c>
      <c r="F12">
        <v>14</v>
      </c>
      <c r="H12" s="2">
        <f t="shared" si="2"/>
        <v>7538</v>
      </c>
      <c r="J12" s="9">
        <v>1991</v>
      </c>
      <c r="K12" s="2">
        <f t="shared" si="3"/>
        <v>2360</v>
      </c>
      <c r="L12" s="2">
        <f t="shared" si="3"/>
        <v>5156</v>
      </c>
      <c r="M12" s="2">
        <f t="shared" si="4"/>
        <v>22</v>
      </c>
      <c r="N12" s="2">
        <f t="shared" si="5"/>
        <v>7538</v>
      </c>
      <c r="P12" s="9">
        <f t="shared" si="1"/>
        <v>1991</v>
      </c>
      <c r="Q12" s="7">
        <f t="shared" si="8"/>
        <v>31.30803926771027</v>
      </c>
      <c r="R12" s="7">
        <f t="shared" si="9"/>
        <v>68.40010612894667</v>
      </c>
      <c r="S12" s="7">
        <f t="shared" si="9"/>
        <v>0.09286282833642875</v>
      </c>
      <c r="T12" s="7">
        <f t="shared" si="9"/>
        <v>0.013266118333775535</v>
      </c>
      <c r="U12" s="7">
        <f t="shared" si="9"/>
        <v>0.1857256566728575</v>
      </c>
      <c r="V12" s="7">
        <f t="shared" si="9"/>
        <v>0</v>
      </c>
      <c r="W12" s="7">
        <f t="shared" si="9"/>
        <v>100</v>
      </c>
      <c r="Z12" s="9">
        <v>1991</v>
      </c>
      <c r="AA12">
        <v>2436598</v>
      </c>
      <c r="AB12">
        <v>1059623</v>
      </c>
      <c r="AC12">
        <v>8080</v>
      </c>
      <c r="AD12">
        <v>22568</v>
      </c>
      <c r="AE12">
        <v>32601</v>
      </c>
      <c r="AG12">
        <f t="shared" si="10"/>
        <v>3559470</v>
      </c>
      <c r="AJ12" s="9">
        <v>1991</v>
      </c>
      <c r="AK12" s="1">
        <f t="shared" si="11"/>
        <v>96.8563546387217</v>
      </c>
      <c r="AL12" s="1">
        <f t="shared" si="12"/>
        <v>486.5881544662583</v>
      </c>
      <c r="AM12" s="1">
        <f t="shared" si="12"/>
        <v>86.63366336633663</v>
      </c>
      <c r="AN12" s="1">
        <f t="shared" si="12"/>
        <v>4.431052818149593</v>
      </c>
      <c r="AO12" s="1">
        <f t="shared" si="12"/>
        <v>42.94346799177939</v>
      </c>
      <c r="AP12" s="1"/>
      <c r="AQ12" s="1">
        <f t="shared" si="13"/>
        <v>211.77310105156104</v>
      </c>
      <c r="AR12" s="1">
        <f t="shared" si="14"/>
        <v>34.78315862701387</v>
      </c>
    </row>
    <row r="13" spans="1:44" ht="12.75">
      <c r="A13" s="9">
        <v>1992</v>
      </c>
      <c r="B13">
        <v>2309</v>
      </c>
      <c r="C13">
        <v>5647</v>
      </c>
      <c r="D13">
        <v>3</v>
      </c>
      <c r="E13">
        <v>1</v>
      </c>
      <c r="F13">
        <v>20</v>
      </c>
      <c r="H13" s="2">
        <f t="shared" si="2"/>
        <v>7980</v>
      </c>
      <c r="J13" s="9">
        <v>1992</v>
      </c>
      <c r="K13" s="2">
        <f t="shared" si="3"/>
        <v>2309</v>
      </c>
      <c r="L13" s="2">
        <f t="shared" si="3"/>
        <v>5647</v>
      </c>
      <c r="M13" s="2">
        <f t="shared" si="4"/>
        <v>24</v>
      </c>
      <c r="N13" s="2">
        <f t="shared" si="5"/>
        <v>7980</v>
      </c>
      <c r="P13" s="9">
        <f t="shared" si="1"/>
        <v>1992</v>
      </c>
      <c r="Q13" s="7">
        <f t="shared" si="8"/>
        <v>28.93483709273183</v>
      </c>
      <c r="R13" s="7">
        <f t="shared" si="9"/>
        <v>70.76441102756891</v>
      </c>
      <c r="S13" s="7">
        <f t="shared" si="9"/>
        <v>0.03759398496240602</v>
      </c>
      <c r="T13" s="7">
        <f t="shared" si="9"/>
        <v>0.012531328320802004</v>
      </c>
      <c r="U13" s="7">
        <f t="shared" si="9"/>
        <v>0.2506265664160401</v>
      </c>
      <c r="V13" s="7">
        <f t="shared" si="9"/>
        <v>0</v>
      </c>
      <c r="W13" s="7">
        <f t="shared" si="9"/>
        <v>100</v>
      </c>
      <c r="Z13" s="9">
        <v>1992</v>
      </c>
      <c r="AA13">
        <v>2459912</v>
      </c>
      <c r="AB13">
        <v>1074812</v>
      </c>
      <c r="AC13">
        <v>8012</v>
      </c>
      <c r="AD13">
        <v>23152</v>
      </c>
      <c r="AE13">
        <v>34688</v>
      </c>
      <c r="AG13">
        <f t="shared" si="10"/>
        <v>3600576</v>
      </c>
      <c r="AJ13" s="9">
        <v>1992</v>
      </c>
      <c r="AK13" s="1">
        <f t="shared" si="11"/>
        <v>93.86514639548082</v>
      </c>
      <c r="AL13" s="1">
        <f t="shared" si="12"/>
        <v>525.3942084755287</v>
      </c>
      <c r="AM13" s="1">
        <f t="shared" si="12"/>
        <v>37.443834248627056</v>
      </c>
      <c r="AN13" s="1">
        <f t="shared" si="12"/>
        <v>4.319281271596406</v>
      </c>
      <c r="AO13" s="1">
        <f t="shared" si="12"/>
        <v>57.656826568265686</v>
      </c>
      <c r="AP13" s="1"/>
      <c r="AQ13" s="1">
        <f t="shared" si="13"/>
        <v>221.63120567375887</v>
      </c>
      <c r="AR13" s="1">
        <f t="shared" si="14"/>
        <v>36.44536232764381</v>
      </c>
    </row>
    <row r="14" spans="1:44" ht="12.75">
      <c r="A14" s="9">
        <v>1993</v>
      </c>
      <c r="B14">
        <v>2244</v>
      </c>
      <c r="C14">
        <v>5804</v>
      </c>
      <c r="D14">
        <v>6</v>
      </c>
      <c r="E14">
        <v>4</v>
      </c>
      <c r="F14">
        <v>12</v>
      </c>
      <c r="H14" s="2">
        <f t="shared" si="2"/>
        <v>8070</v>
      </c>
      <c r="J14" s="9">
        <v>1993</v>
      </c>
      <c r="K14" s="2">
        <f t="shared" si="3"/>
        <v>2244</v>
      </c>
      <c r="L14" s="2">
        <f t="shared" si="3"/>
        <v>5804</v>
      </c>
      <c r="M14" s="2">
        <f t="shared" si="4"/>
        <v>22</v>
      </c>
      <c r="N14" s="2">
        <f t="shared" si="5"/>
        <v>8070</v>
      </c>
      <c r="P14" s="9">
        <f t="shared" si="1"/>
        <v>1993</v>
      </c>
      <c r="Q14" s="7">
        <f t="shared" si="8"/>
        <v>27.806691449814124</v>
      </c>
      <c r="R14" s="7">
        <f t="shared" si="9"/>
        <v>71.92069392812887</v>
      </c>
      <c r="S14" s="7">
        <f t="shared" si="9"/>
        <v>0.07434944237918216</v>
      </c>
      <c r="T14" s="7">
        <f t="shared" si="9"/>
        <v>0.04956629491945477</v>
      </c>
      <c r="U14" s="7">
        <f t="shared" si="9"/>
        <v>0.14869888475836432</v>
      </c>
      <c r="V14" s="7">
        <f t="shared" si="9"/>
        <v>0</v>
      </c>
      <c r="W14" s="7">
        <f t="shared" si="9"/>
        <v>100</v>
      </c>
      <c r="Z14" s="9">
        <v>1993</v>
      </c>
      <c r="AA14">
        <v>2477171</v>
      </c>
      <c r="AB14">
        <v>1088874</v>
      </c>
      <c r="AC14">
        <v>8008</v>
      </c>
      <c r="AD14">
        <v>24628</v>
      </c>
      <c r="AE14">
        <v>35826</v>
      </c>
      <c r="AG14">
        <f t="shared" si="10"/>
        <v>3634507</v>
      </c>
      <c r="AJ14" s="9">
        <v>1993</v>
      </c>
      <c r="AK14" s="1">
        <f t="shared" si="11"/>
        <v>90.5872061315105</v>
      </c>
      <c r="AL14" s="1">
        <f t="shared" si="12"/>
        <v>533.0276965011562</v>
      </c>
      <c r="AM14" s="1">
        <f t="shared" si="12"/>
        <v>74.92507492507492</v>
      </c>
      <c r="AN14" s="1">
        <f t="shared" si="12"/>
        <v>16.24167614097775</v>
      </c>
      <c r="AO14" s="1">
        <f t="shared" si="12"/>
        <v>33.49522693016245</v>
      </c>
      <c r="AP14" s="1"/>
      <c r="AQ14" s="1">
        <f t="shared" si="13"/>
        <v>222.03836723935322</v>
      </c>
      <c r="AR14" s="1">
        <f t="shared" si="14"/>
        <v>32.13461482282142</v>
      </c>
    </row>
    <row r="15" spans="1:44" ht="12.75">
      <c r="A15" s="9">
        <v>1994</v>
      </c>
      <c r="B15">
        <v>2151</v>
      </c>
      <c r="C15">
        <v>5475</v>
      </c>
      <c r="D15">
        <v>10</v>
      </c>
      <c r="E15">
        <v>1</v>
      </c>
      <c r="F15">
        <v>27</v>
      </c>
      <c r="H15" s="2">
        <f t="shared" si="2"/>
        <v>7664</v>
      </c>
      <c r="J15" s="9">
        <v>1994</v>
      </c>
      <c r="K15" s="2">
        <f t="shared" si="3"/>
        <v>2151</v>
      </c>
      <c r="L15" s="2">
        <f t="shared" si="3"/>
        <v>5475</v>
      </c>
      <c r="M15" s="2">
        <f t="shared" si="4"/>
        <v>38</v>
      </c>
      <c r="N15" s="2">
        <f t="shared" si="5"/>
        <v>7664</v>
      </c>
      <c r="P15" s="9">
        <f t="shared" si="1"/>
        <v>1994</v>
      </c>
      <c r="Q15" s="7">
        <f t="shared" si="8"/>
        <v>28.06628392484342</v>
      </c>
      <c r="R15" s="7">
        <f t="shared" si="9"/>
        <v>71.43789144050105</v>
      </c>
      <c r="S15" s="7">
        <f t="shared" si="9"/>
        <v>0.1304801670146138</v>
      </c>
      <c r="T15" s="7">
        <f t="shared" si="9"/>
        <v>0.013048016701461376</v>
      </c>
      <c r="U15" s="7">
        <f t="shared" si="9"/>
        <v>0.3522964509394572</v>
      </c>
      <c r="V15" s="7">
        <f t="shared" si="9"/>
        <v>0</v>
      </c>
      <c r="W15" s="7">
        <f t="shared" si="9"/>
        <v>100</v>
      </c>
      <c r="Z15" s="9">
        <v>1994</v>
      </c>
      <c r="AA15">
        <v>2496211</v>
      </c>
      <c r="AB15">
        <v>1100056</v>
      </c>
      <c r="AC15">
        <v>8004</v>
      </c>
      <c r="AD15">
        <v>25315</v>
      </c>
      <c r="AE15">
        <v>36870</v>
      </c>
      <c r="AG15">
        <f t="shared" si="10"/>
        <v>3666456</v>
      </c>
      <c r="AJ15" s="9">
        <v>1994</v>
      </c>
      <c r="AK15" s="1">
        <f t="shared" si="11"/>
        <v>86.17060016160492</v>
      </c>
      <c r="AL15" s="1">
        <f t="shared" si="12"/>
        <v>497.7019351742093</v>
      </c>
      <c r="AM15" s="1">
        <f t="shared" si="12"/>
        <v>124.93753123438282</v>
      </c>
      <c r="AN15" s="1">
        <f t="shared" si="12"/>
        <v>3.9502271380604386</v>
      </c>
      <c r="AO15" s="1">
        <f t="shared" si="12"/>
        <v>73.23026851098454</v>
      </c>
      <c r="AP15" s="1"/>
      <c r="AQ15" s="1">
        <f t="shared" si="13"/>
        <v>209.03019155282377</v>
      </c>
      <c r="AR15" s="1">
        <f t="shared" si="14"/>
        <v>54.139537534371485</v>
      </c>
    </row>
    <row r="16" spans="1:44" ht="12.75">
      <c r="A16" s="9">
        <v>1995</v>
      </c>
      <c r="B16">
        <v>2195</v>
      </c>
      <c r="C16">
        <v>5767</v>
      </c>
      <c r="D16">
        <v>14</v>
      </c>
      <c r="E16">
        <v>3</v>
      </c>
      <c r="F16">
        <v>30</v>
      </c>
      <c r="H16" s="2">
        <f t="shared" si="2"/>
        <v>8009</v>
      </c>
      <c r="J16" s="9">
        <v>1995</v>
      </c>
      <c r="K16" s="2">
        <f t="shared" si="3"/>
        <v>2195</v>
      </c>
      <c r="L16" s="2">
        <f t="shared" si="3"/>
        <v>5767</v>
      </c>
      <c r="M16" s="2">
        <f t="shared" si="4"/>
        <v>47</v>
      </c>
      <c r="N16" s="2">
        <f t="shared" si="5"/>
        <v>8009</v>
      </c>
      <c r="P16" s="9">
        <f t="shared" si="1"/>
        <v>1995</v>
      </c>
      <c r="Q16" s="7">
        <f t="shared" si="8"/>
        <v>27.406667499063552</v>
      </c>
      <c r="R16" s="7">
        <f t="shared" si="9"/>
        <v>72.00649269571731</v>
      </c>
      <c r="S16" s="7">
        <f t="shared" si="9"/>
        <v>0.17480334623548507</v>
      </c>
      <c r="T16" s="7">
        <f t="shared" si="9"/>
        <v>0.037457859907603946</v>
      </c>
      <c r="U16" s="7">
        <f t="shared" si="9"/>
        <v>0.37457859907603946</v>
      </c>
      <c r="V16" s="7">
        <f t="shared" si="9"/>
        <v>0</v>
      </c>
      <c r="W16" s="7">
        <f t="shared" si="9"/>
        <v>100</v>
      </c>
      <c r="Z16" s="9">
        <v>1995</v>
      </c>
      <c r="AA16">
        <v>2513975</v>
      </c>
      <c r="AB16">
        <v>1110729</v>
      </c>
      <c r="AC16">
        <v>8273</v>
      </c>
      <c r="AD16">
        <v>27238</v>
      </c>
      <c r="AE16">
        <v>39728</v>
      </c>
      <c r="AG16">
        <f t="shared" si="10"/>
        <v>3699943</v>
      </c>
      <c r="AJ16" s="9">
        <v>1995</v>
      </c>
      <c r="AK16" s="1">
        <f t="shared" si="11"/>
        <v>87.31192633180521</v>
      </c>
      <c r="AL16" s="1">
        <f t="shared" si="12"/>
        <v>519.2085558223473</v>
      </c>
      <c r="AM16" s="1">
        <f t="shared" si="12"/>
        <v>169.22519037833916</v>
      </c>
      <c r="AN16" s="1">
        <f t="shared" si="12"/>
        <v>11.014024524561274</v>
      </c>
      <c r="AO16" s="1">
        <f t="shared" si="12"/>
        <v>75.51349174385824</v>
      </c>
      <c r="AP16" s="1"/>
      <c r="AQ16" s="1">
        <f t="shared" si="13"/>
        <v>216.46279415655866</v>
      </c>
      <c r="AR16" s="1">
        <f t="shared" si="14"/>
        <v>62.46760323768258</v>
      </c>
    </row>
    <row r="17" spans="1:44" ht="12.75">
      <c r="A17" s="9">
        <v>1996</v>
      </c>
      <c r="B17">
        <v>2167</v>
      </c>
      <c r="C17">
        <v>5725</v>
      </c>
      <c r="D17">
        <v>8</v>
      </c>
      <c r="E17">
        <v>4</v>
      </c>
      <c r="F17">
        <v>122</v>
      </c>
      <c r="H17" s="2">
        <f t="shared" si="2"/>
        <v>8026</v>
      </c>
      <c r="J17" s="9">
        <v>1996</v>
      </c>
      <c r="K17" s="2">
        <f t="shared" si="3"/>
        <v>2167</v>
      </c>
      <c r="L17" s="2">
        <f t="shared" si="3"/>
        <v>5725</v>
      </c>
      <c r="M17" s="2">
        <f t="shared" si="4"/>
        <v>134</v>
      </c>
      <c r="N17" s="2">
        <f t="shared" si="5"/>
        <v>8026</v>
      </c>
      <c r="P17" s="9">
        <f t="shared" si="1"/>
        <v>1996</v>
      </c>
      <c r="Q17" s="7">
        <f t="shared" si="8"/>
        <v>26.99975080986793</v>
      </c>
      <c r="R17" s="7">
        <f t="shared" si="9"/>
        <v>71.33067530525791</v>
      </c>
      <c r="S17" s="7">
        <f t="shared" si="9"/>
        <v>0.099676052828308</v>
      </c>
      <c r="T17" s="7">
        <f t="shared" si="9"/>
        <v>0.049838026414154</v>
      </c>
      <c r="U17" s="7">
        <f t="shared" si="9"/>
        <v>1.520059805631697</v>
      </c>
      <c r="V17" s="7">
        <f t="shared" si="9"/>
        <v>0</v>
      </c>
      <c r="W17" s="7">
        <f t="shared" si="9"/>
        <v>100</v>
      </c>
      <c r="Z17" s="9">
        <v>1996</v>
      </c>
      <c r="AA17">
        <v>2539297</v>
      </c>
      <c r="AB17">
        <v>1120512</v>
      </c>
      <c r="AC17">
        <v>8398</v>
      </c>
      <c r="AD17">
        <v>28972</v>
      </c>
      <c r="AE17">
        <v>41795</v>
      </c>
      <c r="AG17">
        <f t="shared" si="10"/>
        <v>3738974</v>
      </c>
      <c r="AJ17" s="9">
        <v>1996</v>
      </c>
      <c r="AK17" s="1">
        <f t="shared" si="11"/>
        <v>85.33857992979947</v>
      </c>
      <c r="AL17" s="1">
        <f t="shared" si="12"/>
        <v>510.92714758967327</v>
      </c>
      <c r="AM17" s="1">
        <f t="shared" si="12"/>
        <v>95.26077637532745</v>
      </c>
      <c r="AN17" s="1">
        <f t="shared" si="12"/>
        <v>13.806433798149937</v>
      </c>
      <c r="AO17" s="1">
        <f t="shared" si="12"/>
        <v>291.9009450891255</v>
      </c>
      <c r="AP17" s="1"/>
      <c r="AQ17" s="1">
        <f t="shared" si="13"/>
        <v>214.6578178933579</v>
      </c>
      <c r="AR17" s="1">
        <f t="shared" si="14"/>
        <v>169.26672140466115</v>
      </c>
    </row>
    <row r="18" spans="1:44" ht="12.75">
      <c r="A18" s="9">
        <v>1997</v>
      </c>
      <c r="B18">
        <v>2306</v>
      </c>
      <c r="C18">
        <v>5656</v>
      </c>
      <c r="D18">
        <v>8</v>
      </c>
      <c r="E18">
        <v>0</v>
      </c>
      <c r="F18">
        <v>30</v>
      </c>
      <c r="H18" s="2">
        <f t="shared" si="2"/>
        <v>8000</v>
      </c>
      <c r="J18" s="9">
        <v>1997</v>
      </c>
      <c r="K18" s="2">
        <f t="shared" si="3"/>
        <v>2306</v>
      </c>
      <c r="L18" s="2">
        <f t="shared" si="3"/>
        <v>5656</v>
      </c>
      <c r="M18" s="2">
        <f t="shared" si="4"/>
        <v>38</v>
      </c>
      <c r="N18" s="2">
        <f t="shared" si="5"/>
        <v>8000</v>
      </c>
      <c r="P18" s="9">
        <f t="shared" si="1"/>
        <v>1997</v>
      </c>
      <c r="Q18" s="7">
        <f t="shared" si="8"/>
        <v>28.825</v>
      </c>
      <c r="R18" s="7">
        <f t="shared" si="9"/>
        <v>70.7</v>
      </c>
      <c r="S18" s="7">
        <f t="shared" si="9"/>
        <v>0.1</v>
      </c>
      <c r="T18" s="7">
        <f t="shared" si="9"/>
        <v>0</v>
      </c>
      <c r="U18" s="7">
        <f t="shared" si="9"/>
        <v>0.375</v>
      </c>
      <c r="V18" s="7">
        <f t="shared" si="9"/>
        <v>0</v>
      </c>
      <c r="W18" s="7">
        <f t="shared" si="9"/>
        <v>100</v>
      </c>
      <c r="Z18" s="9">
        <v>1997</v>
      </c>
      <c r="AA18">
        <v>2571566</v>
      </c>
      <c r="AB18">
        <v>1131966</v>
      </c>
      <c r="AC18">
        <v>8686</v>
      </c>
      <c r="AD18">
        <v>31358</v>
      </c>
      <c r="AE18">
        <v>46490</v>
      </c>
      <c r="AG18">
        <f t="shared" si="10"/>
        <v>3790066</v>
      </c>
      <c r="AJ18" s="9">
        <v>1997</v>
      </c>
      <c r="AK18" s="1">
        <f t="shared" si="11"/>
        <v>89.67298525489916</v>
      </c>
      <c r="AL18" s="1">
        <f t="shared" si="12"/>
        <v>499.6616506149478</v>
      </c>
      <c r="AM18" s="1">
        <f t="shared" si="12"/>
        <v>92.10223347916187</v>
      </c>
      <c r="AN18" s="1">
        <f t="shared" si="12"/>
        <v>0</v>
      </c>
      <c r="AO18" s="1">
        <f t="shared" si="12"/>
        <v>64.53000645300065</v>
      </c>
      <c r="AP18" s="1"/>
      <c r="AQ18" s="1">
        <f t="shared" si="13"/>
        <v>211.07811842854454</v>
      </c>
      <c r="AR18" s="1">
        <f t="shared" si="14"/>
        <v>43.913375089560176</v>
      </c>
    </row>
    <row r="19" spans="1:44" ht="12.75">
      <c r="A19" s="9">
        <v>1998</v>
      </c>
      <c r="B19">
        <v>2511</v>
      </c>
      <c r="C19">
        <v>5891</v>
      </c>
      <c r="D19">
        <v>11</v>
      </c>
      <c r="E19">
        <v>3</v>
      </c>
      <c r="F19">
        <v>38</v>
      </c>
      <c r="H19" s="2">
        <f t="shared" si="2"/>
        <v>8454</v>
      </c>
      <c r="J19" s="9">
        <v>1998</v>
      </c>
      <c r="K19" s="2">
        <f t="shared" si="3"/>
        <v>2511</v>
      </c>
      <c r="L19" s="2">
        <f t="shared" si="3"/>
        <v>5891</v>
      </c>
      <c r="M19" s="2">
        <f t="shared" si="4"/>
        <v>52</v>
      </c>
      <c r="N19" s="2">
        <f t="shared" si="5"/>
        <v>8454</v>
      </c>
      <c r="P19" s="9">
        <f t="shared" si="1"/>
        <v>1998</v>
      </c>
      <c r="Q19" s="7">
        <f t="shared" si="8"/>
        <v>29.701916252661466</v>
      </c>
      <c r="R19" s="7">
        <f t="shared" si="9"/>
        <v>69.68299030044949</v>
      </c>
      <c r="S19" s="7">
        <f t="shared" si="9"/>
        <v>0.1301159214572983</v>
      </c>
      <c r="T19" s="7">
        <f t="shared" si="9"/>
        <v>0.035486160397444996</v>
      </c>
      <c r="U19" s="7">
        <f t="shared" si="9"/>
        <v>0.44949136503430326</v>
      </c>
      <c r="V19" s="7">
        <f t="shared" si="9"/>
        <v>0</v>
      </c>
      <c r="W19" s="7">
        <f t="shared" si="9"/>
        <v>100</v>
      </c>
      <c r="Z19" s="9">
        <v>1998</v>
      </c>
      <c r="AA19">
        <v>2606499</v>
      </c>
      <c r="AB19">
        <v>1141780</v>
      </c>
      <c r="AC19">
        <v>8702</v>
      </c>
      <c r="AD19">
        <v>32437</v>
      </c>
      <c r="AE19">
        <v>50160</v>
      </c>
      <c r="AG19">
        <f t="shared" si="10"/>
        <v>3839578</v>
      </c>
      <c r="AJ19" s="9">
        <v>1998</v>
      </c>
      <c r="AK19" s="1">
        <f t="shared" si="11"/>
        <v>96.3361198297026</v>
      </c>
      <c r="AL19" s="1">
        <f t="shared" si="12"/>
        <v>515.9487817267775</v>
      </c>
      <c r="AM19" s="1">
        <f t="shared" si="12"/>
        <v>126.40772236267524</v>
      </c>
      <c r="AN19" s="1">
        <f t="shared" si="12"/>
        <v>9.248697475105589</v>
      </c>
      <c r="AO19" s="1">
        <f t="shared" si="12"/>
        <v>75.75757575757575</v>
      </c>
      <c r="AP19" s="1"/>
      <c r="AQ19" s="1">
        <f t="shared" si="13"/>
        <v>220.18044691369727</v>
      </c>
      <c r="AR19" s="1">
        <f t="shared" si="14"/>
        <v>56.955716930086865</v>
      </c>
    </row>
    <row r="20" spans="1:44" ht="12.75">
      <c r="A20" s="9">
        <v>1999</v>
      </c>
      <c r="B20">
        <v>2385</v>
      </c>
      <c r="C20">
        <v>5635</v>
      </c>
      <c r="D20">
        <v>4</v>
      </c>
      <c r="E20">
        <v>4</v>
      </c>
      <c r="F20">
        <v>47</v>
      </c>
      <c r="H20" s="2">
        <f t="shared" si="2"/>
        <v>8075</v>
      </c>
      <c r="J20" s="9">
        <v>1999</v>
      </c>
      <c r="K20" s="2">
        <f t="shared" si="3"/>
        <v>2385</v>
      </c>
      <c r="L20" s="2">
        <f t="shared" si="3"/>
        <v>5635</v>
      </c>
      <c r="M20" s="2">
        <f t="shared" si="4"/>
        <v>55</v>
      </c>
      <c r="N20" s="2">
        <f t="shared" si="5"/>
        <v>8075</v>
      </c>
      <c r="P20" s="9">
        <f t="shared" si="1"/>
        <v>1999</v>
      </c>
      <c r="Q20" s="7">
        <f t="shared" si="8"/>
        <v>29.53560371517028</v>
      </c>
      <c r="R20" s="7">
        <f aca="true" t="shared" si="15" ref="R20:W21">(C20/$H20)*100</f>
        <v>69.78328173374612</v>
      </c>
      <c r="S20" s="7">
        <f t="shared" si="15"/>
        <v>0.04953560371517028</v>
      </c>
      <c r="T20" s="7">
        <f t="shared" si="15"/>
        <v>0.04953560371517028</v>
      </c>
      <c r="U20" s="7">
        <f t="shared" si="15"/>
        <v>0.5820433436532508</v>
      </c>
      <c r="V20" s="7">
        <f t="shared" si="15"/>
        <v>0</v>
      </c>
      <c r="W20" s="7">
        <f t="shared" si="15"/>
        <v>100</v>
      </c>
      <c r="Z20" s="9">
        <v>1999</v>
      </c>
      <c r="AA20">
        <v>2637674</v>
      </c>
      <c r="AB20" s="2">
        <v>1151043</v>
      </c>
      <c r="AC20">
        <v>8948</v>
      </c>
      <c r="AD20">
        <v>33772</v>
      </c>
      <c r="AE20">
        <v>54299</v>
      </c>
      <c r="AG20">
        <f t="shared" si="10"/>
        <v>3885736</v>
      </c>
      <c r="AJ20" s="9">
        <v>1999</v>
      </c>
      <c r="AK20" s="1">
        <f t="shared" si="11"/>
        <v>90.42057509760494</v>
      </c>
      <c r="AL20" s="1">
        <f>(C20/AB20)*100000</f>
        <v>489.5559939984866</v>
      </c>
      <c r="AM20" s="1">
        <f>(D20/AC20)*100000</f>
        <v>44.70272686633885</v>
      </c>
      <c r="AN20" s="1">
        <f>(E20/AD20)*100000</f>
        <v>11.844131232974062</v>
      </c>
      <c r="AO20" s="1">
        <f>(F20/AE20)*100000</f>
        <v>86.55776349472366</v>
      </c>
      <c r="AP20" s="1"/>
      <c r="AQ20" s="1">
        <f t="shared" si="13"/>
        <v>207.81133870134255</v>
      </c>
      <c r="AR20" s="1">
        <f t="shared" si="14"/>
        <v>56.689926715385646</v>
      </c>
    </row>
    <row r="21" spans="1:23" s="4" customFormat="1" ht="12.75">
      <c r="A21" s="13" t="s">
        <v>14</v>
      </c>
      <c r="B21" s="21">
        <f aca="true" t="shared" si="16" ref="B21:G21">SUM(B4:B20)</f>
        <v>36038</v>
      </c>
      <c r="C21" s="21">
        <f t="shared" si="16"/>
        <v>75967</v>
      </c>
      <c r="D21" s="21">
        <f t="shared" si="16"/>
        <v>95</v>
      </c>
      <c r="E21" s="21">
        <f t="shared" si="16"/>
        <v>32</v>
      </c>
      <c r="F21" s="21">
        <f t="shared" si="16"/>
        <v>418</v>
      </c>
      <c r="G21" s="21">
        <f t="shared" si="16"/>
        <v>0</v>
      </c>
      <c r="H21" s="21">
        <f t="shared" si="2"/>
        <v>112550</v>
      </c>
      <c r="J21" s="13" t="s">
        <v>14</v>
      </c>
      <c r="K21" s="21">
        <f t="shared" si="3"/>
        <v>36038</v>
      </c>
      <c r="L21" s="21">
        <f t="shared" si="3"/>
        <v>75967</v>
      </c>
      <c r="M21" s="21">
        <f t="shared" si="4"/>
        <v>545</v>
      </c>
      <c r="N21" s="21">
        <f t="shared" si="5"/>
        <v>112550</v>
      </c>
      <c r="P21" s="13" t="str">
        <f t="shared" si="1"/>
        <v>Total</v>
      </c>
      <c r="Q21" s="22">
        <f t="shared" si="8"/>
        <v>32.01954686805864</v>
      </c>
      <c r="R21" s="22">
        <f t="shared" si="15"/>
        <v>67.49622390048867</v>
      </c>
      <c r="S21" s="22">
        <f t="shared" si="15"/>
        <v>0.08440693025322078</v>
      </c>
      <c r="T21" s="22">
        <f t="shared" si="15"/>
        <v>0.028431808085295426</v>
      </c>
      <c r="U21" s="22">
        <f t="shared" si="15"/>
        <v>0.37139049311417144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SOUTH CAROLINA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SOUTH CAROLINA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SOUTH CAROLINA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SOUTH CAROLINA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SOUTH CAROLINA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 s="2"/>
      <c r="C25" s="2"/>
      <c r="H25" s="2"/>
      <c r="J25" s="9">
        <v>1983</v>
      </c>
      <c r="K25" s="2"/>
      <c r="L25" s="2"/>
      <c r="M25" s="2"/>
      <c r="N25" s="2"/>
      <c r="P25" s="9">
        <f aca="true" t="shared" si="18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>
        <f>AA4</f>
        <v>2215661</v>
      </c>
      <c r="AB25" s="2">
        <f>AB4</f>
        <v>965392</v>
      </c>
      <c r="AC25" s="1">
        <f>AC4</f>
        <v>6228</v>
      </c>
      <c r="AD25" s="1">
        <f>AD4</f>
        <v>15127</v>
      </c>
      <c r="AE25" s="1">
        <f>AE4</f>
        <v>31669</v>
      </c>
      <c r="AF25" s="1"/>
      <c r="AG25" s="2">
        <f aca="true" t="shared" si="19" ref="AG25:AG41">AG4</f>
        <v>3234077</v>
      </c>
      <c r="AJ25" s="9">
        <v>1983</v>
      </c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9">
        <v>1984</v>
      </c>
      <c r="B26">
        <v>1907</v>
      </c>
      <c r="C26">
        <v>2421</v>
      </c>
      <c r="D26">
        <v>2</v>
      </c>
      <c r="E26">
        <v>1</v>
      </c>
      <c r="F26">
        <v>16</v>
      </c>
      <c r="H26" s="2">
        <f aca="true" t="shared" si="20" ref="H26:H42">SUM(B26:G26)</f>
        <v>4347</v>
      </c>
      <c r="J26" s="9">
        <v>1984</v>
      </c>
      <c r="K26" s="2">
        <f aca="true" t="shared" si="21" ref="K26:L41">B26</f>
        <v>1907</v>
      </c>
      <c r="L26" s="2">
        <f t="shared" si="21"/>
        <v>2421</v>
      </c>
      <c r="M26" s="2">
        <f aca="true" t="shared" si="22" ref="M26:M42">N26-K26-L26</f>
        <v>19</v>
      </c>
      <c r="N26" s="2">
        <f aca="true" t="shared" si="23" ref="N26:N41">H26</f>
        <v>4347</v>
      </c>
      <c r="P26" s="9">
        <f t="shared" si="18"/>
        <v>1984</v>
      </c>
      <c r="Q26" s="2">
        <f aca="true" t="shared" si="24" ref="Q26:W28">(B26/$H26)*100</f>
        <v>43.869335173683</v>
      </c>
      <c r="R26" s="2">
        <f t="shared" si="24"/>
        <v>55.6935817805383</v>
      </c>
      <c r="S26" s="1">
        <f t="shared" si="24"/>
        <v>0.04600874166091557</v>
      </c>
      <c r="T26" s="1">
        <f t="shared" si="24"/>
        <v>0.023004370830457786</v>
      </c>
      <c r="U26" s="1">
        <f t="shared" si="24"/>
        <v>0.36806993328732457</v>
      </c>
      <c r="V26" s="1">
        <f t="shared" si="24"/>
        <v>0</v>
      </c>
      <c r="W26" s="2">
        <f t="shared" si="24"/>
        <v>100</v>
      </c>
      <c r="Z26" s="9">
        <v>1984</v>
      </c>
      <c r="AA26" s="2">
        <f aca="true" t="shared" si="25" ref="AA26:AE41">AA5</f>
        <v>2242968</v>
      </c>
      <c r="AB26" s="2">
        <f t="shared" si="25"/>
        <v>974901</v>
      </c>
      <c r="AC26" s="1">
        <f t="shared" si="25"/>
        <v>6456</v>
      </c>
      <c r="AD26" s="1">
        <f t="shared" si="25"/>
        <v>15971</v>
      </c>
      <c r="AE26" s="1">
        <f t="shared" si="25"/>
        <v>31568</v>
      </c>
      <c r="AF26" s="1"/>
      <c r="AG26" s="2">
        <f t="shared" si="19"/>
        <v>3271864</v>
      </c>
      <c r="AJ26" s="9">
        <v>1984</v>
      </c>
      <c r="AK26" s="1">
        <f aca="true" t="shared" si="26" ref="AK26:AO28">(B26/AA26)*100000</f>
        <v>85.02127538154802</v>
      </c>
      <c r="AL26" s="1">
        <f t="shared" si="26"/>
        <v>248.33290764908438</v>
      </c>
      <c r="AM26" s="1">
        <f t="shared" si="26"/>
        <v>30.97893432465923</v>
      </c>
      <c r="AN26" s="1">
        <f t="shared" si="26"/>
        <v>6.261348694508798</v>
      </c>
      <c r="AO26" s="1">
        <f t="shared" si="26"/>
        <v>50.68423720223011</v>
      </c>
      <c r="AP26" s="1"/>
      <c r="AQ26" s="1">
        <f>(H26/AG26)*100000</f>
        <v>132.86004552756472</v>
      </c>
      <c r="AR26" s="1">
        <f>(SUM(D26:F26)/SUM(AC26:AE26))*100000</f>
        <v>35.188443374386516</v>
      </c>
    </row>
    <row r="27" spans="1:44" ht="12.75">
      <c r="A27" s="9">
        <v>1985</v>
      </c>
      <c r="B27">
        <v>1560</v>
      </c>
      <c r="C27">
        <v>2091</v>
      </c>
      <c r="D27">
        <v>1</v>
      </c>
      <c r="E27">
        <v>3</v>
      </c>
      <c r="F27">
        <v>11</v>
      </c>
      <c r="H27" s="2">
        <f t="shared" si="20"/>
        <v>3666</v>
      </c>
      <c r="J27" s="9">
        <v>1985</v>
      </c>
      <c r="K27" s="2">
        <f t="shared" si="21"/>
        <v>1560</v>
      </c>
      <c r="L27" s="2">
        <f t="shared" si="21"/>
        <v>2091</v>
      </c>
      <c r="M27" s="2">
        <f t="shared" si="22"/>
        <v>15</v>
      </c>
      <c r="N27" s="2">
        <f t="shared" si="23"/>
        <v>3666</v>
      </c>
      <c r="P27" s="9">
        <f t="shared" si="18"/>
        <v>1985</v>
      </c>
      <c r="Q27" s="2">
        <f t="shared" si="24"/>
        <v>42.5531914893617</v>
      </c>
      <c r="R27" s="2">
        <f t="shared" si="24"/>
        <v>57.03764320785597</v>
      </c>
      <c r="S27" s="1">
        <f t="shared" si="24"/>
        <v>0.027277686852154936</v>
      </c>
      <c r="T27" s="1">
        <f t="shared" si="24"/>
        <v>0.08183306055646482</v>
      </c>
      <c r="U27" s="1">
        <f t="shared" si="24"/>
        <v>0.3000545553737043</v>
      </c>
      <c r="V27" s="1">
        <f t="shared" si="24"/>
        <v>0</v>
      </c>
      <c r="W27" s="2">
        <f t="shared" si="24"/>
        <v>100</v>
      </c>
      <c r="Z27" s="9">
        <v>1985</v>
      </c>
      <c r="AA27" s="2">
        <f t="shared" si="25"/>
        <v>2267108</v>
      </c>
      <c r="AB27" s="2">
        <f t="shared" si="25"/>
        <v>981300</v>
      </c>
      <c r="AC27" s="1">
        <f t="shared" si="25"/>
        <v>6687</v>
      </c>
      <c r="AD27" s="1">
        <f t="shared" si="25"/>
        <v>16841</v>
      </c>
      <c r="AE27" s="1">
        <f t="shared" si="25"/>
        <v>31283</v>
      </c>
      <c r="AF27" s="1"/>
      <c r="AG27" s="2">
        <f t="shared" si="19"/>
        <v>3303219</v>
      </c>
      <c r="AJ27" s="9">
        <v>1985</v>
      </c>
      <c r="AK27" s="1">
        <f t="shared" si="26"/>
        <v>68.81013167436222</v>
      </c>
      <c r="AL27" s="1">
        <f t="shared" si="26"/>
        <v>213.08468358300215</v>
      </c>
      <c r="AM27" s="1">
        <f t="shared" si="26"/>
        <v>14.954389113204725</v>
      </c>
      <c r="AN27" s="1">
        <f t="shared" si="26"/>
        <v>17.813669022029572</v>
      </c>
      <c r="AO27" s="1">
        <f t="shared" si="26"/>
        <v>35.162868011379985</v>
      </c>
      <c r="AP27" s="1"/>
      <c r="AQ27" s="1">
        <f>(H27/AG27)*100000</f>
        <v>110.98265055995378</v>
      </c>
      <c r="AR27" s="1">
        <f>(SUM(D27:F27)/SUM(AC27:AE27))*100000</f>
        <v>27.366769444089687</v>
      </c>
    </row>
    <row r="28" spans="1:44" ht="12.75">
      <c r="A28" s="9">
        <v>1986</v>
      </c>
      <c r="B28">
        <v>1714</v>
      </c>
      <c r="C28">
        <v>2361</v>
      </c>
      <c r="D28">
        <v>3</v>
      </c>
      <c r="E28">
        <v>3</v>
      </c>
      <c r="F28">
        <v>6</v>
      </c>
      <c r="H28" s="2">
        <f t="shared" si="20"/>
        <v>4087</v>
      </c>
      <c r="J28" s="9">
        <v>1986</v>
      </c>
      <c r="K28" s="2">
        <f t="shared" si="21"/>
        <v>1714</v>
      </c>
      <c r="L28" s="2">
        <f t="shared" si="21"/>
        <v>2361</v>
      </c>
      <c r="M28" s="2">
        <f t="shared" si="22"/>
        <v>12</v>
      </c>
      <c r="N28" s="2">
        <f t="shared" si="23"/>
        <v>4087</v>
      </c>
      <c r="P28" s="9">
        <f t="shared" si="18"/>
        <v>1986</v>
      </c>
      <c r="Q28" s="2">
        <f t="shared" si="24"/>
        <v>41.93785172498165</v>
      </c>
      <c r="R28" s="2">
        <f t="shared" si="24"/>
        <v>57.768534377293854</v>
      </c>
      <c r="S28" s="1">
        <f t="shared" si="24"/>
        <v>0.07340347443112308</v>
      </c>
      <c r="T28" s="1">
        <f t="shared" si="24"/>
        <v>0.07340347443112308</v>
      </c>
      <c r="U28" s="1">
        <f t="shared" si="24"/>
        <v>0.14680694886224616</v>
      </c>
      <c r="V28" s="1">
        <f t="shared" si="24"/>
        <v>0</v>
      </c>
      <c r="W28" s="2">
        <f t="shared" si="24"/>
        <v>100</v>
      </c>
      <c r="Z28" s="9">
        <v>1986</v>
      </c>
      <c r="AA28" s="2">
        <f t="shared" si="25"/>
        <v>2295885</v>
      </c>
      <c r="AB28" s="2">
        <f t="shared" si="25"/>
        <v>991024</v>
      </c>
      <c r="AC28" s="1">
        <f t="shared" si="25"/>
        <v>6932</v>
      </c>
      <c r="AD28" s="1">
        <f t="shared" si="25"/>
        <v>17764</v>
      </c>
      <c r="AE28" s="1">
        <f t="shared" si="25"/>
        <v>31173</v>
      </c>
      <c r="AF28" s="1"/>
      <c r="AG28" s="2">
        <f t="shared" si="19"/>
        <v>3342778</v>
      </c>
      <c r="AJ28" s="9">
        <v>1986</v>
      </c>
      <c r="AK28" s="1">
        <f t="shared" si="26"/>
        <v>74.65530721268705</v>
      </c>
      <c r="AL28" s="1">
        <f t="shared" si="26"/>
        <v>238.23842813090297</v>
      </c>
      <c r="AM28" s="1">
        <f t="shared" si="26"/>
        <v>43.27755337564916</v>
      </c>
      <c r="AN28" s="1">
        <f t="shared" si="26"/>
        <v>16.88808826840802</v>
      </c>
      <c r="AO28" s="1">
        <f t="shared" si="26"/>
        <v>19.2474256568184</v>
      </c>
      <c r="AP28" s="1"/>
      <c r="AQ28" s="1">
        <f>(H28/AG28)*100000</f>
        <v>122.26357837702653</v>
      </c>
      <c r="AR28" s="1">
        <f>(SUM(D28:F28)/SUM(AC28:AE28))*100000</f>
        <v>21.478816517209903</v>
      </c>
    </row>
    <row r="29" spans="1:44" ht="12.75">
      <c r="A29" s="9">
        <v>1987</v>
      </c>
      <c r="B29">
        <v>1721</v>
      </c>
      <c r="C29">
        <v>2451</v>
      </c>
      <c r="D29">
        <v>3</v>
      </c>
      <c r="E29">
        <v>0</v>
      </c>
      <c r="F29">
        <v>15</v>
      </c>
      <c r="H29" s="2">
        <f t="shared" si="20"/>
        <v>4190</v>
      </c>
      <c r="J29" s="9">
        <v>1987</v>
      </c>
      <c r="K29" s="2">
        <f t="shared" si="21"/>
        <v>1721</v>
      </c>
      <c r="L29" s="2">
        <f t="shared" si="21"/>
        <v>2451</v>
      </c>
      <c r="M29" s="2">
        <f t="shared" si="22"/>
        <v>18</v>
      </c>
      <c r="N29" s="2">
        <f t="shared" si="23"/>
        <v>4190</v>
      </c>
      <c r="P29" s="9">
        <f t="shared" si="18"/>
        <v>1987</v>
      </c>
      <c r="Q29" s="2">
        <f aca="true" t="shared" si="27" ref="Q29:Q42">(B29/$H29)*100</f>
        <v>41.07398568019093</v>
      </c>
      <c r="R29" s="2">
        <f aca="true" t="shared" si="28" ref="R29:W40">(C29/$H29)*100</f>
        <v>58.4964200477327</v>
      </c>
      <c r="S29" s="1">
        <f t="shared" si="28"/>
        <v>0.07159904534606205</v>
      </c>
      <c r="T29" s="1">
        <f t="shared" si="28"/>
        <v>0</v>
      </c>
      <c r="U29" s="1">
        <f t="shared" si="28"/>
        <v>0.35799522673031026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5"/>
        <v>2322212</v>
      </c>
      <c r="AB29" s="2">
        <f t="shared" si="25"/>
        <v>1001440</v>
      </c>
      <c r="AC29" s="1">
        <f t="shared" si="25"/>
        <v>7202</v>
      </c>
      <c r="AD29" s="1">
        <f t="shared" si="25"/>
        <v>18645</v>
      </c>
      <c r="AE29" s="1">
        <f t="shared" si="25"/>
        <v>31009</v>
      </c>
      <c r="AF29" s="1"/>
      <c r="AG29" s="2">
        <f t="shared" si="19"/>
        <v>3380508</v>
      </c>
      <c r="AJ29" s="9">
        <v>1987</v>
      </c>
      <c r="AK29" s="1">
        <f aca="true" t="shared" si="29" ref="AK29:AK41">(B29/AA29)*100000</f>
        <v>74.11037407437391</v>
      </c>
      <c r="AL29" s="1">
        <f aca="true" t="shared" si="30" ref="AL29:AL40">(C29/AB29)*100000</f>
        <v>244.7475635085477</v>
      </c>
      <c r="AM29" s="1">
        <f aca="true" t="shared" si="31" ref="AM29:AM40">(D29/AC29)*100000</f>
        <v>41.655095806720354</v>
      </c>
      <c r="AN29" s="1">
        <f aca="true" t="shared" si="32" ref="AN29:AN40">(E29/AD29)*100000</f>
        <v>0</v>
      </c>
      <c r="AO29" s="1">
        <f aca="true" t="shared" si="33" ref="AO29:AO40">(F29/AE29)*100000</f>
        <v>48.37305298461737</v>
      </c>
      <c r="AP29" s="1"/>
      <c r="AQ29" s="1">
        <f aca="true" t="shared" si="34" ref="AQ29:AQ41">(H29/AG29)*100000</f>
        <v>123.9458684907712</v>
      </c>
      <c r="AR29" s="1">
        <f aca="true" t="shared" si="35" ref="AR29:AR41">(SUM(D29:F29)/SUM(AC29:AE29))*100000</f>
        <v>31.658927817644575</v>
      </c>
    </row>
    <row r="30" spans="1:44" ht="12.75">
      <c r="A30" s="9">
        <v>1988</v>
      </c>
      <c r="B30">
        <v>1691</v>
      </c>
      <c r="C30">
        <v>2690</v>
      </c>
      <c r="D30">
        <v>2</v>
      </c>
      <c r="E30">
        <v>1</v>
      </c>
      <c r="F30">
        <v>7</v>
      </c>
      <c r="H30" s="2">
        <f t="shared" si="20"/>
        <v>4391</v>
      </c>
      <c r="J30" s="9">
        <v>1988</v>
      </c>
      <c r="K30" s="2">
        <f t="shared" si="21"/>
        <v>1691</v>
      </c>
      <c r="L30" s="2">
        <f t="shared" si="21"/>
        <v>2690</v>
      </c>
      <c r="M30" s="2">
        <f t="shared" si="22"/>
        <v>10</v>
      </c>
      <c r="N30" s="2">
        <f t="shared" si="23"/>
        <v>4391</v>
      </c>
      <c r="P30" s="9">
        <f t="shared" si="18"/>
        <v>1988</v>
      </c>
      <c r="Q30" s="2">
        <f t="shared" si="27"/>
        <v>38.5105898428604</v>
      </c>
      <c r="R30" s="2">
        <f t="shared" si="28"/>
        <v>61.26167160100206</v>
      </c>
      <c r="S30" s="1">
        <f t="shared" si="28"/>
        <v>0.04554771122751082</v>
      </c>
      <c r="T30" s="1">
        <f t="shared" si="28"/>
        <v>0.02277385561375541</v>
      </c>
      <c r="U30" s="1">
        <f t="shared" si="28"/>
        <v>0.15941698929628786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5"/>
        <v>2342718</v>
      </c>
      <c r="AB30" s="2">
        <f t="shared" si="25"/>
        <v>1011575</v>
      </c>
      <c r="AC30" s="1">
        <f t="shared" si="25"/>
        <v>7477</v>
      </c>
      <c r="AD30" s="1">
        <f t="shared" si="25"/>
        <v>19510</v>
      </c>
      <c r="AE30" s="1">
        <f t="shared" si="25"/>
        <v>30825</v>
      </c>
      <c r="AF30" s="1"/>
      <c r="AG30" s="2">
        <f t="shared" si="19"/>
        <v>3412105</v>
      </c>
      <c r="AJ30" s="9">
        <v>1988</v>
      </c>
      <c r="AK30" s="1">
        <f t="shared" si="29"/>
        <v>72.18111612238435</v>
      </c>
      <c r="AL30" s="1">
        <f t="shared" si="30"/>
        <v>265.9219533895163</v>
      </c>
      <c r="AM30" s="1">
        <f t="shared" si="31"/>
        <v>26.748696001069945</v>
      </c>
      <c r="AN30" s="1">
        <f t="shared" si="32"/>
        <v>5.125576627370579</v>
      </c>
      <c r="AO30" s="1">
        <f t="shared" si="33"/>
        <v>22.7088402270884</v>
      </c>
      <c r="AP30" s="1"/>
      <c r="AQ30" s="1">
        <f t="shared" si="34"/>
        <v>128.68888853068708</v>
      </c>
      <c r="AR30" s="1">
        <f t="shared" si="35"/>
        <v>17.29744689683803</v>
      </c>
    </row>
    <row r="31" spans="1:44" ht="12.75">
      <c r="A31" s="9">
        <v>1989</v>
      </c>
      <c r="B31">
        <v>1695</v>
      </c>
      <c r="C31">
        <v>3157</v>
      </c>
      <c r="D31">
        <v>3</v>
      </c>
      <c r="E31">
        <v>0</v>
      </c>
      <c r="F31">
        <v>9</v>
      </c>
      <c r="H31" s="2">
        <f t="shared" si="20"/>
        <v>4864</v>
      </c>
      <c r="J31" s="9">
        <v>1989</v>
      </c>
      <c r="K31" s="2">
        <f t="shared" si="21"/>
        <v>1695</v>
      </c>
      <c r="L31" s="2">
        <f t="shared" si="21"/>
        <v>3157</v>
      </c>
      <c r="M31" s="2">
        <f t="shared" si="22"/>
        <v>12</v>
      </c>
      <c r="N31" s="2">
        <f t="shared" si="23"/>
        <v>4864</v>
      </c>
      <c r="P31" s="9">
        <f t="shared" si="18"/>
        <v>1989</v>
      </c>
      <c r="Q31" s="2">
        <f t="shared" si="27"/>
        <v>34.84786184210527</v>
      </c>
      <c r="R31" s="2">
        <f t="shared" si="28"/>
        <v>64.90542763157895</v>
      </c>
      <c r="S31" s="1">
        <f t="shared" si="28"/>
        <v>0.061677631578947366</v>
      </c>
      <c r="T31" s="1">
        <f t="shared" si="28"/>
        <v>0</v>
      </c>
      <c r="U31" s="1">
        <f t="shared" si="28"/>
        <v>0.1850328947368421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5"/>
        <v>2371358</v>
      </c>
      <c r="AB31" s="2">
        <f t="shared" si="25"/>
        <v>1026348</v>
      </c>
      <c r="AC31" s="1">
        <f t="shared" si="25"/>
        <v>7789</v>
      </c>
      <c r="AD31" s="1">
        <f t="shared" si="25"/>
        <v>20589</v>
      </c>
      <c r="AE31" s="1">
        <f t="shared" si="25"/>
        <v>30695</v>
      </c>
      <c r="AF31" s="1"/>
      <c r="AG31" s="2">
        <f t="shared" si="19"/>
        <v>3456779</v>
      </c>
      <c r="AJ31" s="9">
        <v>1989</v>
      </c>
      <c r="AK31" s="1">
        <f t="shared" si="29"/>
        <v>71.47803073175793</v>
      </c>
      <c r="AL31" s="1">
        <f t="shared" si="30"/>
        <v>307.5954744394689</v>
      </c>
      <c r="AM31" s="1">
        <f t="shared" si="31"/>
        <v>38.515855693927335</v>
      </c>
      <c r="AN31" s="1">
        <f t="shared" si="32"/>
        <v>0</v>
      </c>
      <c r="AO31" s="1">
        <f t="shared" si="33"/>
        <v>29.320736276266494</v>
      </c>
      <c r="AP31" s="1"/>
      <c r="AQ31" s="1">
        <f t="shared" si="34"/>
        <v>140.70902421011004</v>
      </c>
      <c r="AR31" s="1">
        <f t="shared" si="35"/>
        <v>20.313848966532934</v>
      </c>
    </row>
    <row r="32" spans="1:44" ht="12.75">
      <c r="A32" s="9">
        <v>1990</v>
      </c>
      <c r="B32">
        <v>1724</v>
      </c>
      <c r="C32">
        <v>3452</v>
      </c>
      <c r="D32">
        <v>2</v>
      </c>
      <c r="E32">
        <v>0</v>
      </c>
      <c r="F32">
        <v>6</v>
      </c>
      <c r="H32" s="2">
        <f t="shared" si="20"/>
        <v>5184</v>
      </c>
      <c r="J32" s="9">
        <v>1990</v>
      </c>
      <c r="K32" s="2">
        <f t="shared" si="21"/>
        <v>1724</v>
      </c>
      <c r="L32" s="2">
        <f t="shared" si="21"/>
        <v>3452</v>
      </c>
      <c r="M32" s="2">
        <f t="shared" si="22"/>
        <v>8</v>
      </c>
      <c r="N32" s="2">
        <f t="shared" si="23"/>
        <v>5184</v>
      </c>
      <c r="P32" s="9">
        <f t="shared" si="18"/>
        <v>1990</v>
      </c>
      <c r="Q32" s="2">
        <f t="shared" si="27"/>
        <v>33.25617283950617</v>
      </c>
      <c r="R32" s="2">
        <f t="shared" si="28"/>
        <v>66.5895061728395</v>
      </c>
      <c r="S32" s="1">
        <f t="shared" si="28"/>
        <v>0.038580246913580245</v>
      </c>
      <c r="T32" s="1">
        <f t="shared" si="28"/>
        <v>0</v>
      </c>
      <c r="U32" s="1">
        <f t="shared" si="28"/>
        <v>0.11574074074074073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5"/>
        <v>2398113</v>
      </c>
      <c r="AB32" s="2">
        <f t="shared" si="25"/>
        <v>1040579</v>
      </c>
      <c r="AC32" s="1">
        <f t="shared" si="25"/>
        <v>8038</v>
      </c>
      <c r="AD32" s="1">
        <f t="shared" si="25"/>
        <v>21590</v>
      </c>
      <c r="AE32" s="1">
        <f t="shared" si="25"/>
        <v>30744</v>
      </c>
      <c r="AF32" s="1"/>
      <c r="AG32" s="2">
        <f t="shared" si="19"/>
        <v>3499064</v>
      </c>
      <c r="AJ32" s="9">
        <v>1990</v>
      </c>
      <c r="AK32" s="1">
        <f t="shared" si="29"/>
        <v>71.8898567331898</v>
      </c>
      <c r="AL32" s="1">
        <f t="shared" si="30"/>
        <v>331.73838795516724</v>
      </c>
      <c r="AM32" s="1">
        <f t="shared" si="31"/>
        <v>24.88181139586962</v>
      </c>
      <c r="AN32" s="1">
        <f t="shared" si="32"/>
        <v>0</v>
      </c>
      <c r="AO32" s="1">
        <f t="shared" si="33"/>
        <v>19.516003122560498</v>
      </c>
      <c r="AP32" s="1"/>
      <c r="AQ32" s="1">
        <f t="shared" si="34"/>
        <v>148.15390630179957</v>
      </c>
      <c r="AR32" s="1">
        <f t="shared" si="35"/>
        <v>13.251176041873716</v>
      </c>
    </row>
    <row r="33" spans="1:44" ht="12.75">
      <c r="A33" s="9">
        <v>1991</v>
      </c>
      <c r="B33">
        <v>1854</v>
      </c>
      <c r="C33">
        <v>3940</v>
      </c>
      <c r="D33">
        <v>7</v>
      </c>
      <c r="E33">
        <v>1</v>
      </c>
      <c r="F33">
        <v>11</v>
      </c>
      <c r="H33" s="2">
        <f t="shared" si="20"/>
        <v>5813</v>
      </c>
      <c r="J33" s="9">
        <v>1991</v>
      </c>
      <c r="K33" s="2">
        <f t="shared" si="21"/>
        <v>1854</v>
      </c>
      <c r="L33" s="2">
        <f t="shared" si="21"/>
        <v>3940</v>
      </c>
      <c r="M33" s="2">
        <f t="shared" si="22"/>
        <v>19</v>
      </c>
      <c r="N33" s="2">
        <f t="shared" si="23"/>
        <v>5813</v>
      </c>
      <c r="P33" s="9">
        <f t="shared" si="18"/>
        <v>1991</v>
      </c>
      <c r="Q33" s="2">
        <f t="shared" si="27"/>
        <v>31.894030621021844</v>
      </c>
      <c r="R33" s="2">
        <f t="shared" si="28"/>
        <v>67.7791157749871</v>
      </c>
      <c r="S33" s="1">
        <f t="shared" si="28"/>
        <v>0.12041974883880956</v>
      </c>
      <c r="T33" s="1">
        <f t="shared" si="28"/>
        <v>0.01720282126268708</v>
      </c>
      <c r="U33" s="1">
        <f t="shared" si="28"/>
        <v>0.1892310338895579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5"/>
        <v>2436598</v>
      </c>
      <c r="AB33" s="2">
        <f t="shared" si="25"/>
        <v>1059623</v>
      </c>
      <c r="AC33" s="1">
        <f t="shared" si="25"/>
        <v>8080</v>
      </c>
      <c r="AD33" s="1">
        <f t="shared" si="25"/>
        <v>22568</v>
      </c>
      <c r="AE33" s="1">
        <f t="shared" si="25"/>
        <v>32601</v>
      </c>
      <c r="AF33" s="1"/>
      <c r="AG33" s="2">
        <f t="shared" si="19"/>
        <v>3559470</v>
      </c>
      <c r="AJ33" s="9">
        <v>1991</v>
      </c>
      <c r="AK33" s="1">
        <f t="shared" si="29"/>
        <v>76.08969555092797</v>
      </c>
      <c r="AL33" s="1">
        <f t="shared" si="30"/>
        <v>371.8303585331764</v>
      </c>
      <c r="AM33" s="1">
        <f t="shared" si="31"/>
        <v>86.63366336633663</v>
      </c>
      <c r="AN33" s="1">
        <f t="shared" si="32"/>
        <v>4.431052818149593</v>
      </c>
      <c r="AO33" s="1">
        <f t="shared" si="33"/>
        <v>33.74129627925524</v>
      </c>
      <c r="AP33" s="1"/>
      <c r="AQ33" s="1">
        <f t="shared" si="34"/>
        <v>163.31082998311547</v>
      </c>
      <c r="AR33" s="1">
        <f t="shared" si="35"/>
        <v>30.040000632421066</v>
      </c>
    </row>
    <row r="34" spans="1:44" ht="12.75">
      <c r="A34" s="9">
        <v>1992</v>
      </c>
      <c r="B34">
        <v>1817</v>
      </c>
      <c r="C34">
        <v>4305</v>
      </c>
      <c r="D34">
        <v>1</v>
      </c>
      <c r="E34">
        <v>1</v>
      </c>
      <c r="F34">
        <v>17</v>
      </c>
      <c r="H34" s="2">
        <f t="shared" si="20"/>
        <v>6141</v>
      </c>
      <c r="J34" s="9">
        <v>1992</v>
      </c>
      <c r="K34" s="2">
        <f t="shared" si="21"/>
        <v>1817</v>
      </c>
      <c r="L34" s="2">
        <f t="shared" si="21"/>
        <v>4305</v>
      </c>
      <c r="M34" s="2">
        <f t="shared" si="22"/>
        <v>19</v>
      </c>
      <c r="N34" s="2">
        <f t="shared" si="23"/>
        <v>6141</v>
      </c>
      <c r="P34" s="9">
        <f t="shared" si="18"/>
        <v>1992</v>
      </c>
      <c r="Q34" s="2">
        <f t="shared" si="27"/>
        <v>29.588014981273407</v>
      </c>
      <c r="R34" s="2">
        <f t="shared" si="28"/>
        <v>70.10258915486077</v>
      </c>
      <c r="S34" s="1">
        <f t="shared" si="28"/>
        <v>0.016283992835043153</v>
      </c>
      <c r="T34" s="1">
        <f t="shared" si="28"/>
        <v>0.016283992835043153</v>
      </c>
      <c r="U34" s="1">
        <f t="shared" si="28"/>
        <v>0.2768278781957336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5"/>
        <v>2459912</v>
      </c>
      <c r="AB34" s="2">
        <f t="shared" si="25"/>
        <v>1074812</v>
      </c>
      <c r="AC34" s="1">
        <f t="shared" si="25"/>
        <v>8012</v>
      </c>
      <c r="AD34" s="1">
        <f t="shared" si="25"/>
        <v>23152</v>
      </c>
      <c r="AE34" s="1">
        <f t="shared" si="25"/>
        <v>34688</v>
      </c>
      <c r="AF34" s="1"/>
      <c r="AG34" s="2">
        <f t="shared" si="19"/>
        <v>3600576</v>
      </c>
      <c r="AJ34" s="9">
        <v>1992</v>
      </c>
      <c r="AK34" s="1">
        <f t="shared" si="29"/>
        <v>73.8644309227322</v>
      </c>
      <c r="AL34" s="1">
        <f t="shared" si="30"/>
        <v>400.53516335880136</v>
      </c>
      <c r="AM34" s="1">
        <f t="shared" si="31"/>
        <v>12.481278082875688</v>
      </c>
      <c r="AN34" s="1">
        <f t="shared" si="32"/>
        <v>4.319281271596406</v>
      </c>
      <c r="AO34" s="1">
        <f t="shared" si="33"/>
        <v>49.00830258302583</v>
      </c>
      <c r="AP34" s="1"/>
      <c r="AQ34" s="1">
        <f t="shared" si="34"/>
        <v>170.55604436623474</v>
      </c>
      <c r="AR34" s="1">
        <f t="shared" si="35"/>
        <v>28.852578509384678</v>
      </c>
    </row>
    <row r="35" spans="1:44" ht="12.75">
      <c r="A35" s="9">
        <v>1993</v>
      </c>
      <c r="B35">
        <v>1723</v>
      </c>
      <c r="C35">
        <v>4341</v>
      </c>
      <c r="D35">
        <v>5</v>
      </c>
      <c r="E35">
        <v>4</v>
      </c>
      <c r="F35">
        <v>11</v>
      </c>
      <c r="H35" s="2">
        <f t="shared" si="20"/>
        <v>6084</v>
      </c>
      <c r="J35" s="9">
        <v>1993</v>
      </c>
      <c r="K35" s="2">
        <f t="shared" si="21"/>
        <v>1723</v>
      </c>
      <c r="L35" s="2">
        <f t="shared" si="21"/>
        <v>4341</v>
      </c>
      <c r="M35" s="2">
        <f t="shared" si="22"/>
        <v>20</v>
      </c>
      <c r="N35" s="2">
        <f t="shared" si="23"/>
        <v>6084</v>
      </c>
      <c r="P35" s="9">
        <f t="shared" si="18"/>
        <v>1993</v>
      </c>
      <c r="Q35" s="2">
        <f t="shared" si="27"/>
        <v>28.32018408941486</v>
      </c>
      <c r="R35" s="2">
        <f t="shared" si="28"/>
        <v>71.35108481262328</v>
      </c>
      <c r="S35" s="1">
        <f t="shared" si="28"/>
        <v>0.0821827744904668</v>
      </c>
      <c r="T35" s="1">
        <f t="shared" si="28"/>
        <v>0.06574621959237344</v>
      </c>
      <c r="U35" s="1">
        <f t="shared" si="28"/>
        <v>0.18080210387902695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5"/>
        <v>2477171</v>
      </c>
      <c r="AB35" s="2">
        <f t="shared" si="25"/>
        <v>1088874</v>
      </c>
      <c r="AC35" s="1">
        <f t="shared" si="25"/>
        <v>8008</v>
      </c>
      <c r="AD35" s="1">
        <f t="shared" si="25"/>
        <v>24628</v>
      </c>
      <c r="AE35" s="1">
        <f t="shared" si="25"/>
        <v>35826</v>
      </c>
      <c r="AF35" s="1"/>
      <c r="AG35" s="2">
        <f t="shared" si="19"/>
        <v>3634507</v>
      </c>
      <c r="AJ35" s="9">
        <v>1993</v>
      </c>
      <c r="AK35" s="1">
        <f t="shared" si="29"/>
        <v>69.55514980596818</v>
      </c>
      <c r="AL35" s="1">
        <f t="shared" si="30"/>
        <v>398.66871649061324</v>
      </c>
      <c r="AM35" s="1">
        <f t="shared" si="31"/>
        <v>62.437562437562434</v>
      </c>
      <c r="AN35" s="1">
        <f t="shared" si="32"/>
        <v>16.24167614097775</v>
      </c>
      <c r="AO35" s="1">
        <f t="shared" si="33"/>
        <v>30.703958019315582</v>
      </c>
      <c r="AP35" s="1"/>
      <c r="AQ35" s="1">
        <f t="shared" si="34"/>
        <v>167.39546794104402</v>
      </c>
      <c r="AR35" s="1">
        <f t="shared" si="35"/>
        <v>29.213286202564927</v>
      </c>
    </row>
    <row r="36" spans="1:44" ht="12.75">
      <c r="A36" s="9">
        <v>1994</v>
      </c>
      <c r="B36">
        <v>1602</v>
      </c>
      <c r="C36">
        <v>3860</v>
      </c>
      <c r="D36">
        <v>8</v>
      </c>
      <c r="E36">
        <v>1</v>
      </c>
      <c r="F36">
        <v>24</v>
      </c>
      <c r="H36" s="2">
        <f t="shared" si="20"/>
        <v>5495</v>
      </c>
      <c r="J36" s="9">
        <v>1994</v>
      </c>
      <c r="K36" s="2">
        <f t="shared" si="21"/>
        <v>1602</v>
      </c>
      <c r="L36" s="2">
        <f t="shared" si="21"/>
        <v>3860</v>
      </c>
      <c r="M36" s="2">
        <f t="shared" si="22"/>
        <v>33</v>
      </c>
      <c r="N36" s="2">
        <f t="shared" si="23"/>
        <v>5495</v>
      </c>
      <c r="P36" s="9">
        <f t="shared" si="18"/>
        <v>1994</v>
      </c>
      <c r="Q36" s="2">
        <f t="shared" si="27"/>
        <v>29.15377616014559</v>
      </c>
      <c r="R36" s="2">
        <f t="shared" si="28"/>
        <v>70.24567788898999</v>
      </c>
      <c r="S36" s="1">
        <f t="shared" si="28"/>
        <v>0.14558689717925388</v>
      </c>
      <c r="T36" s="1">
        <f t="shared" si="28"/>
        <v>0.018198362147406735</v>
      </c>
      <c r="U36" s="1">
        <f t="shared" si="28"/>
        <v>0.4367606915377616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5"/>
        <v>2496211</v>
      </c>
      <c r="AB36" s="2">
        <f t="shared" si="25"/>
        <v>1100056</v>
      </c>
      <c r="AC36" s="1">
        <f t="shared" si="25"/>
        <v>8004</v>
      </c>
      <c r="AD36" s="1">
        <f t="shared" si="25"/>
        <v>25315</v>
      </c>
      <c r="AE36" s="1">
        <f t="shared" si="25"/>
        <v>36870</v>
      </c>
      <c r="AF36" s="1"/>
      <c r="AG36" s="2">
        <f t="shared" si="19"/>
        <v>3666456</v>
      </c>
      <c r="AJ36" s="9">
        <v>1994</v>
      </c>
      <c r="AK36" s="1">
        <f t="shared" si="29"/>
        <v>64.17726706596518</v>
      </c>
      <c r="AL36" s="1">
        <f t="shared" si="30"/>
        <v>350.8912273556983</v>
      </c>
      <c r="AM36" s="1">
        <f t="shared" si="31"/>
        <v>99.95002498750624</v>
      </c>
      <c r="AN36" s="1">
        <f t="shared" si="32"/>
        <v>3.9502271380604386</v>
      </c>
      <c r="AO36" s="1">
        <f t="shared" si="33"/>
        <v>65.09357200976403</v>
      </c>
      <c r="AP36" s="1"/>
      <c r="AQ36" s="1">
        <f t="shared" si="34"/>
        <v>149.8722472054758</v>
      </c>
      <c r="AR36" s="1">
        <f t="shared" si="35"/>
        <v>47.01591417458576</v>
      </c>
    </row>
    <row r="37" spans="1:44" ht="12.75">
      <c r="A37" s="9">
        <v>1995</v>
      </c>
      <c r="B37">
        <v>1655</v>
      </c>
      <c r="C37">
        <v>4025</v>
      </c>
      <c r="D37">
        <v>9</v>
      </c>
      <c r="E37">
        <v>3</v>
      </c>
      <c r="F37">
        <v>27</v>
      </c>
      <c r="H37" s="2">
        <f t="shared" si="20"/>
        <v>5719</v>
      </c>
      <c r="J37" s="9">
        <v>1995</v>
      </c>
      <c r="K37" s="2">
        <f t="shared" si="21"/>
        <v>1655</v>
      </c>
      <c r="L37" s="2">
        <f t="shared" si="21"/>
        <v>4025</v>
      </c>
      <c r="M37" s="2">
        <f t="shared" si="22"/>
        <v>39</v>
      </c>
      <c r="N37" s="2">
        <f t="shared" si="23"/>
        <v>5719</v>
      </c>
      <c r="P37" s="9">
        <f t="shared" si="18"/>
        <v>1995</v>
      </c>
      <c r="Q37" s="2">
        <f t="shared" si="27"/>
        <v>28.938625633852073</v>
      </c>
      <c r="R37" s="2">
        <f t="shared" si="28"/>
        <v>70.37943696450428</v>
      </c>
      <c r="S37" s="1">
        <f t="shared" si="28"/>
        <v>0.1573701696100717</v>
      </c>
      <c r="T37" s="1">
        <f t="shared" si="28"/>
        <v>0.05245672320335724</v>
      </c>
      <c r="U37" s="1">
        <f t="shared" si="28"/>
        <v>0.4721105088302151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5"/>
        <v>2513975</v>
      </c>
      <c r="AB37" s="2">
        <f t="shared" si="25"/>
        <v>1110729</v>
      </c>
      <c r="AC37" s="1">
        <f t="shared" si="25"/>
        <v>8273</v>
      </c>
      <c r="AD37" s="1">
        <f t="shared" si="25"/>
        <v>27238</v>
      </c>
      <c r="AE37" s="1">
        <f t="shared" si="25"/>
        <v>39728</v>
      </c>
      <c r="AF37" s="1"/>
      <c r="AG37" s="2">
        <f t="shared" si="19"/>
        <v>3699943</v>
      </c>
      <c r="AJ37" s="9">
        <v>1995</v>
      </c>
      <c r="AK37" s="1">
        <f t="shared" si="29"/>
        <v>65.83199912489185</v>
      </c>
      <c r="AL37" s="1">
        <f t="shared" si="30"/>
        <v>362.3746206320354</v>
      </c>
      <c r="AM37" s="1">
        <f t="shared" si="31"/>
        <v>108.78762238607517</v>
      </c>
      <c r="AN37" s="1">
        <f t="shared" si="32"/>
        <v>11.014024524561274</v>
      </c>
      <c r="AO37" s="1">
        <f t="shared" si="33"/>
        <v>67.9621425694724</v>
      </c>
      <c r="AP37" s="1"/>
      <c r="AQ37" s="1">
        <f t="shared" si="34"/>
        <v>154.569948780292</v>
      </c>
      <c r="AR37" s="1">
        <f t="shared" si="35"/>
        <v>51.83481970786428</v>
      </c>
    </row>
    <row r="38" spans="1:44" ht="12.75">
      <c r="A38" s="9">
        <v>1996</v>
      </c>
      <c r="B38">
        <v>1657</v>
      </c>
      <c r="C38">
        <v>4168</v>
      </c>
      <c r="D38">
        <v>4</v>
      </c>
      <c r="E38">
        <v>4</v>
      </c>
      <c r="F38">
        <v>114</v>
      </c>
      <c r="H38" s="2">
        <f t="shared" si="20"/>
        <v>5947</v>
      </c>
      <c r="J38" s="9">
        <v>1996</v>
      </c>
      <c r="K38" s="2">
        <f t="shared" si="21"/>
        <v>1657</v>
      </c>
      <c r="L38" s="2">
        <f t="shared" si="21"/>
        <v>4168</v>
      </c>
      <c r="M38" s="2">
        <f t="shared" si="22"/>
        <v>122</v>
      </c>
      <c r="N38" s="2">
        <f t="shared" si="23"/>
        <v>5947</v>
      </c>
      <c r="P38" s="9">
        <f t="shared" si="18"/>
        <v>1996</v>
      </c>
      <c r="Q38" s="2">
        <f t="shared" si="27"/>
        <v>27.862787960316126</v>
      </c>
      <c r="R38" s="2">
        <f t="shared" si="28"/>
        <v>70.08575752480242</v>
      </c>
      <c r="S38" s="1">
        <f t="shared" si="28"/>
        <v>0.06726080376660501</v>
      </c>
      <c r="T38" s="1">
        <f t="shared" si="28"/>
        <v>0.06726080376660501</v>
      </c>
      <c r="U38" s="1">
        <f t="shared" si="28"/>
        <v>1.9169329073482428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5"/>
        <v>2539297</v>
      </c>
      <c r="AB38" s="2">
        <f t="shared" si="25"/>
        <v>1120512</v>
      </c>
      <c r="AC38" s="1">
        <f t="shared" si="25"/>
        <v>8398</v>
      </c>
      <c r="AD38" s="1">
        <f t="shared" si="25"/>
        <v>28972</v>
      </c>
      <c r="AE38" s="1">
        <f t="shared" si="25"/>
        <v>41795</v>
      </c>
      <c r="AF38" s="1"/>
      <c r="AG38" s="2">
        <f t="shared" si="19"/>
        <v>3738974</v>
      </c>
      <c r="AJ38" s="9">
        <v>1996</v>
      </c>
      <c r="AK38" s="1">
        <f t="shared" si="29"/>
        <v>65.25428100769622</v>
      </c>
      <c r="AL38" s="1">
        <f t="shared" si="30"/>
        <v>371.9728124286041</v>
      </c>
      <c r="AM38" s="1">
        <f t="shared" si="31"/>
        <v>47.630388187663726</v>
      </c>
      <c r="AN38" s="1">
        <f t="shared" si="32"/>
        <v>13.806433798149937</v>
      </c>
      <c r="AO38" s="1">
        <f t="shared" si="33"/>
        <v>272.7598995095107</v>
      </c>
      <c r="AP38" s="1"/>
      <c r="AQ38" s="1">
        <f t="shared" si="34"/>
        <v>159.05432880784943</v>
      </c>
      <c r="AR38" s="1">
        <f t="shared" si="35"/>
        <v>154.10850754752732</v>
      </c>
    </row>
    <row r="39" spans="1:44" ht="12.75">
      <c r="A39" s="9">
        <v>1997</v>
      </c>
      <c r="B39">
        <v>1800</v>
      </c>
      <c r="C39">
        <v>4100</v>
      </c>
      <c r="D39">
        <v>5</v>
      </c>
      <c r="E39">
        <v>0</v>
      </c>
      <c r="F39">
        <v>23</v>
      </c>
      <c r="H39" s="2">
        <f t="shared" si="20"/>
        <v>5928</v>
      </c>
      <c r="J39" s="9">
        <v>1997</v>
      </c>
      <c r="K39" s="2">
        <f t="shared" si="21"/>
        <v>1800</v>
      </c>
      <c r="L39" s="2">
        <f t="shared" si="21"/>
        <v>4100</v>
      </c>
      <c r="M39" s="2">
        <f t="shared" si="22"/>
        <v>28</v>
      </c>
      <c r="N39" s="2">
        <f t="shared" si="23"/>
        <v>5928</v>
      </c>
      <c r="P39" s="9">
        <f t="shared" si="18"/>
        <v>1997</v>
      </c>
      <c r="Q39" s="2">
        <f t="shared" si="27"/>
        <v>30.364372469635626</v>
      </c>
      <c r="R39" s="2">
        <f t="shared" si="28"/>
        <v>69.16329284750337</v>
      </c>
      <c r="S39" s="1">
        <f t="shared" si="28"/>
        <v>0.08434547908232119</v>
      </c>
      <c r="T39" s="1">
        <f t="shared" si="28"/>
        <v>0</v>
      </c>
      <c r="U39" s="1">
        <f t="shared" si="28"/>
        <v>0.38798920377867746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5"/>
        <v>2571566</v>
      </c>
      <c r="AB39" s="2">
        <f t="shared" si="25"/>
        <v>1131966</v>
      </c>
      <c r="AC39" s="1">
        <f t="shared" si="25"/>
        <v>8686</v>
      </c>
      <c r="AD39" s="1">
        <f t="shared" si="25"/>
        <v>31358</v>
      </c>
      <c r="AE39" s="1">
        <f t="shared" si="25"/>
        <v>46490</v>
      </c>
      <c r="AF39" s="1"/>
      <c r="AG39" s="2">
        <f t="shared" si="19"/>
        <v>3790066</v>
      </c>
      <c r="AJ39" s="9">
        <v>1997</v>
      </c>
      <c r="AK39" s="1">
        <f t="shared" si="29"/>
        <v>69.99625908881981</v>
      </c>
      <c r="AL39" s="1">
        <f t="shared" si="30"/>
        <v>362.2016915702415</v>
      </c>
      <c r="AM39" s="1">
        <f t="shared" si="31"/>
        <v>57.56389592447617</v>
      </c>
      <c r="AN39" s="1">
        <f t="shared" si="32"/>
        <v>0</v>
      </c>
      <c r="AO39" s="1">
        <f t="shared" si="33"/>
        <v>49.473004947300495</v>
      </c>
      <c r="AP39" s="1"/>
      <c r="AQ39" s="1">
        <f t="shared" si="34"/>
        <v>156.4088857555515</v>
      </c>
      <c r="AR39" s="1">
        <f t="shared" si="35"/>
        <v>32.35722375020223</v>
      </c>
    </row>
    <row r="40" spans="1:44" ht="12.75">
      <c r="A40" s="9">
        <v>1998</v>
      </c>
      <c r="B40">
        <v>2000</v>
      </c>
      <c r="C40">
        <v>4380</v>
      </c>
      <c r="D40">
        <v>7</v>
      </c>
      <c r="E40">
        <v>1</v>
      </c>
      <c r="F40">
        <v>36</v>
      </c>
      <c r="H40" s="2">
        <f t="shared" si="20"/>
        <v>6424</v>
      </c>
      <c r="J40" s="9">
        <v>1998</v>
      </c>
      <c r="K40" s="2">
        <f t="shared" si="21"/>
        <v>2000</v>
      </c>
      <c r="L40" s="2">
        <f t="shared" si="21"/>
        <v>4380</v>
      </c>
      <c r="M40" s="2">
        <f t="shared" si="22"/>
        <v>44</v>
      </c>
      <c r="N40" s="2">
        <f t="shared" si="23"/>
        <v>6424</v>
      </c>
      <c r="P40" s="9">
        <f t="shared" si="18"/>
        <v>1998</v>
      </c>
      <c r="Q40" s="2">
        <f t="shared" si="27"/>
        <v>31.133250311332507</v>
      </c>
      <c r="R40" s="2">
        <f t="shared" si="28"/>
        <v>68.18181818181817</v>
      </c>
      <c r="S40" s="1">
        <f t="shared" si="28"/>
        <v>0.10896637608966377</v>
      </c>
      <c r="T40" s="1">
        <f t="shared" si="28"/>
        <v>0.015566625155666251</v>
      </c>
      <c r="U40" s="1">
        <f t="shared" si="28"/>
        <v>0.5603985056039851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5"/>
        <v>2606499</v>
      </c>
      <c r="AB40" s="2">
        <f t="shared" si="25"/>
        <v>1141780</v>
      </c>
      <c r="AC40" s="1">
        <f t="shared" si="25"/>
        <v>8702</v>
      </c>
      <c r="AD40" s="1">
        <f t="shared" si="25"/>
        <v>32437</v>
      </c>
      <c r="AE40" s="1">
        <f t="shared" si="25"/>
        <v>50160</v>
      </c>
      <c r="AF40" s="1"/>
      <c r="AG40" s="2">
        <f t="shared" si="19"/>
        <v>3839578</v>
      </c>
      <c r="AJ40" s="9">
        <v>1998</v>
      </c>
      <c r="AK40" s="1">
        <f t="shared" si="29"/>
        <v>76.73127823950824</v>
      </c>
      <c r="AL40" s="1">
        <f t="shared" si="30"/>
        <v>383.6115538895409</v>
      </c>
      <c r="AM40" s="1">
        <f t="shared" si="31"/>
        <v>80.44127786715697</v>
      </c>
      <c r="AN40" s="1">
        <f t="shared" si="32"/>
        <v>3.0828991583685297</v>
      </c>
      <c r="AO40" s="1">
        <f t="shared" si="33"/>
        <v>71.77033492822966</v>
      </c>
      <c r="AP40" s="1"/>
      <c r="AQ40" s="1">
        <f t="shared" si="34"/>
        <v>167.310053344404</v>
      </c>
      <c r="AR40" s="1">
        <f t="shared" si="35"/>
        <v>48.19329894084273</v>
      </c>
    </row>
    <row r="41" spans="1:44" ht="12.75">
      <c r="A41" s="9">
        <v>1999</v>
      </c>
      <c r="B41">
        <v>1855</v>
      </c>
      <c r="C41">
        <v>4159</v>
      </c>
      <c r="D41">
        <v>3</v>
      </c>
      <c r="E41">
        <v>4</v>
      </c>
      <c r="F41">
        <v>42</v>
      </c>
      <c r="H41" s="2">
        <f t="shared" si="20"/>
        <v>6063</v>
      </c>
      <c r="J41" s="9">
        <v>1999</v>
      </c>
      <c r="K41" s="2">
        <f t="shared" si="21"/>
        <v>1855</v>
      </c>
      <c r="L41" s="2">
        <f t="shared" si="21"/>
        <v>4159</v>
      </c>
      <c r="M41" s="2">
        <f t="shared" si="22"/>
        <v>49</v>
      </c>
      <c r="N41" s="2">
        <f t="shared" si="23"/>
        <v>6063</v>
      </c>
      <c r="P41" s="9">
        <f t="shared" si="18"/>
        <v>1999</v>
      </c>
      <c r="Q41" s="2">
        <f t="shared" si="27"/>
        <v>30.595414811149595</v>
      </c>
      <c r="R41" s="2">
        <f aca="true" t="shared" si="36" ref="R41:W42">(C41/$H41)*100</f>
        <v>68.596404420254</v>
      </c>
      <c r="S41" s="1">
        <f t="shared" si="36"/>
        <v>0.04948045522018803</v>
      </c>
      <c r="T41" s="1">
        <f t="shared" si="36"/>
        <v>0.06597394029358403</v>
      </c>
      <c r="U41" s="1">
        <f t="shared" si="36"/>
        <v>0.6927263730826323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5"/>
        <v>2637674</v>
      </c>
      <c r="AB41" s="2">
        <f t="shared" si="25"/>
        <v>1151043</v>
      </c>
      <c r="AC41" s="1">
        <f t="shared" si="25"/>
        <v>8948</v>
      </c>
      <c r="AD41" s="1">
        <f t="shared" si="25"/>
        <v>33772</v>
      </c>
      <c r="AE41" s="1">
        <f t="shared" si="25"/>
        <v>54299</v>
      </c>
      <c r="AF41" s="1"/>
      <c r="AG41" s="2">
        <f t="shared" si="19"/>
        <v>3885736</v>
      </c>
      <c r="AJ41" s="9">
        <v>1999</v>
      </c>
      <c r="AK41" s="1">
        <f t="shared" si="29"/>
        <v>70.32711396480383</v>
      </c>
      <c r="AL41" s="1">
        <f>(C41/AB41)*100000</f>
        <v>361.3244683300276</v>
      </c>
      <c r="AM41" s="1">
        <f>(D41/AC41)*100000</f>
        <v>33.52704514975414</v>
      </c>
      <c r="AN41" s="1">
        <f>(E41/AD41)*100000</f>
        <v>11.844131232974062</v>
      </c>
      <c r="AO41" s="1">
        <f>(F41/AE41)*100000</f>
        <v>77.34949078251901</v>
      </c>
      <c r="AP41" s="1"/>
      <c r="AQ41" s="1">
        <f t="shared" si="34"/>
        <v>156.03221629055602</v>
      </c>
      <c r="AR41" s="1">
        <f t="shared" si="35"/>
        <v>50.50557107370721</v>
      </c>
    </row>
    <row r="42" spans="1:23" s="4" customFormat="1" ht="12.75">
      <c r="A42" s="13" t="s">
        <v>14</v>
      </c>
      <c r="B42" s="21">
        <f aca="true" t="shared" si="37" ref="B42:G42">SUM(B25:B41)</f>
        <v>27975</v>
      </c>
      <c r="C42" s="21">
        <f t="shared" si="37"/>
        <v>55901</v>
      </c>
      <c r="D42" s="21">
        <f t="shared" si="37"/>
        <v>65</v>
      </c>
      <c r="E42" s="21">
        <f t="shared" si="37"/>
        <v>27</v>
      </c>
      <c r="F42" s="21">
        <f t="shared" si="37"/>
        <v>375</v>
      </c>
      <c r="G42" s="21">
        <f t="shared" si="37"/>
        <v>0</v>
      </c>
      <c r="H42" s="21">
        <f t="shared" si="20"/>
        <v>84343</v>
      </c>
      <c r="J42" s="13" t="s">
        <v>14</v>
      </c>
      <c r="K42" s="21">
        <f>B42</f>
        <v>27975</v>
      </c>
      <c r="L42" s="21">
        <f>C42</f>
        <v>55901</v>
      </c>
      <c r="M42" s="21">
        <f t="shared" si="22"/>
        <v>467</v>
      </c>
      <c r="N42" s="21">
        <f>H42</f>
        <v>84343</v>
      </c>
      <c r="P42" s="13" t="str">
        <f t="shared" si="18"/>
        <v>Total</v>
      </c>
      <c r="Q42" s="21">
        <f t="shared" si="27"/>
        <v>33.16813487782033</v>
      </c>
      <c r="R42" s="21">
        <f t="shared" si="36"/>
        <v>66.27817364807986</v>
      </c>
      <c r="S42" s="23">
        <f t="shared" si="36"/>
        <v>0.07706626513166476</v>
      </c>
      <c r="T42" s="23">
        <f t="shared" si="36"/>
        <v>0.03201214090084536</v>
      </c>
      <c r="U42" s="23">
        <f t="shared" si="36"/>
        <v>0.4446130680672966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SOUTH CAROLINA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SOUTH CAROLINA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SOUTH CAROLINA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SOUTH CAROLINA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SOUTH CAROLINA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39" ref="B47:H56">B4-B25</f>
        <v>0</v>
      </c>
      <c r="C47" s="2">
        <f t="shared" si="39"/>
        <v>0</v>
      </c>
      <c r="D47">
        <f t="shared" si="39"/>
        <v>0</v>
      </c>
      <c r="E47">
        <f t="shared" si="39"/>
        <v>0</v>
      </c>
      <c r="F47">
        <f t="shared" si="39"/>
        <v>0</v>
      </c>
      <c r="G47">
        <f t="shared" si="39"/>
        <v>0</v>
      </c>
      <c r="H47" s="2"/>
      <c r="J47" s="9">
        <v>1983</v>
      </c>
      <c r="K47" s="2"/>
      <c r="L47" s="2"/>
      <c r="M47" s="2"/>
      <c r="N47" s="2"/>
      <c r="P47" s="9">
        <f>A47</f>
        <v>1983</v>
      </c>
      <c r="Q47" s="2"/>
      <c r="R47" s="2"/>
      <c r="S47" s="1"/>
      <c r="T47" s="1"/>
      <c r="U47" s="1"/>
      <c r="V47" s="1"/>
      <c r="W47" s="2"/>
      <c r="Z47" s="9">
        <v>1983</v>
      </c>
      <c r="AA47" s="2">
        <f>AA25</f>
        <v>2215661</v>
      </c>
      <c r="AB47" s="2">
        <f aca="true" t="shared" si="40" ref="AB47:AG47">AB25</f>
        <v>965392</v>
      </c>
      <c r="AC47" s="1">
        <f t="shared" si="40"/>
        <v>6228</v>
      </c>
      <c r="AD47" s="1">
        <f t="shared" si="40"/>
        <v>15127</v>
      </c>
      <c r="AE47" s="1">
        <f t="shared" si="40"/>
        <v>31669</v>
      </c>
      <c r="AF47" s="1"/>
      <c r="AG47" s="2">
        <f t="shared" si="40"/>
        <v>3234077</v>
      </c>
      <c r="AJ47" s="9">
        <v>1983</v>
      </c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9">
        <v>1984</v>
      </c>
      <c r="B48" s="2">
        <f t="shared" si="39"/>
        <v>394</v>
      </c>
      <c r="C48" s="2">
        <f t="shared" si="39"/>
        <v>616</v>
      </c>
      <c r="D48">
        <f t="shared" si="39"/>
        <v>0</v>
      </c>
      <c r="E48">
        <f t="shared" si="39"/>
        <v>0</v>
      </c>
      <c r="F48">
        <f t="shared" si="39"/>
        <v>1</v>
      </c>
      <c r="G48">
        <f t="shared" si="39"/>
        <v>0</v>
      </c>
      <c r="H48" s="2">
        <f t="shared" si="39"/>
        <v>1011</v>
      </c>
      <c r="J48" s="9">
        <v>1984</v>
      </c>
      <c r="K48" s="2">
        <f aca="true" t="shared" si="41" ref="K48:N64">K5-K26</f>
        <v>394</v>
      </c>
      <c r="L48" s="2">
        <f t="shared" si="41"/>
        <v>616</v>
      </c>
      <c r="M48" s="2">
        <f t="shared" si="41"/>
        <v>1</v>
      </c>
      <c r="N48" s="2">
        <f t="shared" si="41"/>
        <v>1011</v>
      </c>
      <c r="P48" s="9">
        <f aca="true" t="shared" si="42" ref="P48:P64">A48</f>
        <v>1984</v>
      </c>
      <c r="Q48" s="2">
        <f aca="true" t="shared" si="43" ref="Q48:W50">(B48/$H48)*100</f>
        <v>38.97131552917903</v>
      </c>
      <c r="R48" s="2">
        <f t="shared" si="43"/>
        <v>60.9297725024728</v>
      </c>
      <c r="S48" s="1">
        <f t="shared" si="43"/>
        <v>0</v>
      </c>
      <c r="T48" s="1">
        <f t="shared" si="43"/>
        <v>0</v>
      </c>
      <c r="U48" s="1">
        <f t="shared" si="43"/>
        <v>0.09891196834817012</v>
      </c>
      <c r="V48" s="1">
        <f t="shared" si="43"/>
        <v>0</v>
      </c>
      <c r="W48" s="2">
        <f t="shared" si="43"/>
        <v>100</v>
      </c>
      <c r="Z48" s="9">
        <v>1984</v>
      </c>
      <c r="AA48" s="2">
        <f aca="true" t="shared" si="44" ref="AA48:AG63">AA26</f>
        <v>2242968</v>
      </c>
      <c r="AB48" s="2">
        <f t="shared" si="44"/>
        <v>974901</v>
      </c>
      <c r="AC48" s="1">
        <f t="shared" si="44"/>
        <v>6456</v>
      </c>
      <c r="AD48" s="1">
        <f t="shared" si="44"/>
        <v>15971</v>
      </c>
      <c r="AE48" s="1">
        <f t="shared" si="44"/>
        <v>31568</v>
      </c>
      <c r="AF48" s="1"/>
      <c r="AG48" s="2">
        <f t="shared" si="44"/>
        <v>3271864</v>
      </c>
      <c r="AJ48" s="9">
        <v>1984</v>
      </c>
      <c r="AK48" s="1">
        <f aca="true" t="shared" si="45" ref="AK48:AO50">(B48/AA48)*100000</f>
        <v>17.566010750041908</v>
      </c>
      <c r="AL48" s="1">
        <f t="shared" si="45"/>
        <v>63.18590297886657</v>
      </c>
      <c r="AM48" s="1">
        <f t="shared" si="45"/>
        <v>0</v>
      </c>
      <c r="AN48" s="1">
        <f t="shared" si="45"/>
        <v>0</v>
      </c>
      <c r="AO48" s="1">
        <f t="shared" si="45"/>
        <v>3.1677648251393817</v>
      </c>
      <c r="AP48" s="1"/>
      <c r="AQ48" s="1">
        <f>(H48/AG48)*100000</f>
        <v>30.899817351821472</v>
      </c>
      <c r="AR48" s="1">
        <f>(SUM(D48:F48)/SUM(AC48:AE48))*100000</f>
        <v>1.8520233354940272</v>
      </c>
    </row>
    <row r="49" spans="1:44" ht="12.75">
      <c r="A49" s="9">
        <v>1985</v>
      </c>
      <c r="B49" s="2">
        <f t="shared" si="39"/>
        <v>455</v>
      </c>
      <c r="C49" s="2">
        <f t="shared" si="39"/>
        <v>729</v>
      </c>
      <c r="D49">
        <f t="shared" si="39"/>
        <v>3</v>
      </c>
      <c r="E49">
        <f t="shared" si="39"/>
        <v>0</v>
      </c>
      <c r="F49">
        <f t="shared" si="39"/>
        <v>0</v>
      </c>
      <c r="G49">
        <f t="shared" si="39"/>
        <v>0</v>
      </c>
      <c r="H49" s="2">
        <f t="shared" si="39"/>
        <v>1187</v>
      </c>
      <c r="J49" s="9">
        <v>1985</v>
      </c>
      <c r="K49" s="2">
        <f t="shared" si="41"/>
        <v>455</v>
      </c>
      <c r="L49" s="2">
        <f t="shared" si="41"/>
        <v>729</v>
      </c>
      <c r="M49" s="2">
        <f t="shared" si="41"/>
        <v>3</v>
      </c>
      <c r="N49" s="2">
        <f t="shared" si="41"/>
        <v>1187</v>
      </c>
      <c r="O49" s="2"/>
      <c r="P49" s="9">
        <f t="shared" si="42"/>
        <v>1985</v>
      </c>
      <c r="Q49" s="2">
        <f t="shared" si="43"/>
        <v>38.331929233361414</v>
      </c>
      <c r="R49" s="2">
        <f t="shared" si="43"/>
        <v>61.41533277169334</v>
      </c>
      <c r="S49" s="1">
        <f t="shared" si="43"/>
        <v>0.2527379949452401</v>
      </c>
      <c r="T49" s="1">
        <f t="shared" si="43"/>
        <v>0</v>
      </c>
      <c r="U49" s="1">
        <f t="shared" si="43"/>
        <v>0</v>
      </c>
      <c r="V49" s="1">
        <f t="shared" si="43"/>
        <v>0</v>
      </c>
      <c r="W49" s="2">
        <f t="shared" si="43"/>
        <v>100</v>
      </c>
      <c r="Z49" s="9">
        <v>1985</v>
      </c>
      <c r="AA49" s="2">
        <f t="shared" si="44"/>
        <v>2267108</v>
      </c>
      <c r="AB49" s="2">
        <f t="shared" si="44"/>
        <v>981300</v>
      </c>
      <c r="AC49" s="1">
        <f t="shared" si="44"/>
        <v>6687</v>
      </c>
      <c r="AD49" s="1">
        <f t="shared" si="44"/>
        <v>16841</v>
      </c>
      <c r="AE49" s="1">
        <f t="shared" si="44"/>
        <v>31283</v>
      </c>
      <c r="AF49" s="1"/>
      <c r="AG49" s="2">
        <f t="shared" si="44"/>
        <v>3303219</v>
      </c>
      <c r="AJ49" s="9">
        <v>1985</v>
      </c>
      <c r="AK49" s="1">
        <f t="shared" si="45"/>
        <v>20.06962173835565</v>
      </c>
      <c r="AL49" s="1">
        <f t="shared" si="45"/>
        <v>74.28920819321308</v>
      </c>
      <c r="AM49" s="1">
        <f t="shared" si="45"/>
        <v>44.86316733961417</v>
      </c>
      <c r="AN49" s="1">
        <f t="shared" si="45"/>
        <v>0</v>
      </c>
      <c r="AO49" s="1">
        <f t="shared" si="45"/>
        <v>0</v>
      </c>
      <c r="AP49" s="1"/>
      <c r="AQ49" s="1">
        <f>(H49/AG49)*100000</f>
        <v>35.93464435751913</v>
      </c>
      <c r="AR49" s="1">
        <f>(SUM(D49:F49)/SUM(AC49:AE49))*100000</f>
        <v>5.473353888817938</v>
      </c>
    </row>
    <row r="50" spans="1:44" ht="12.75">
      <c r="A50" s="9">
        <v>1986</v>
      </c>
      <c r="B50" s="2">
        <f t="shared" si="39"/>
        <v>513</v>
      </c>
      <c r="C50" s="2">
        <f t="shared" si="39"/>
        <v>877</v>
      </c>
      <c r="D50">
        <f t="shared" si="39"/>
        <v>2</v>
      </c>
      <c r="E50">
        <f t="shared" si="39"/>
        <v>1</v>
      </c>
      <c r="F50">
        <f t="shared" si="39"/>
        <v>3</v>
      </c>
      <c r="G50">
        <f t="shared" si="39"/>
        <v>0</v>
      </c>
      <c r="H50" s="2">
        <f t="shared" si="39"/>
        <v>1396</v>
      </c>
      <c r="J50" s="9">
        <v>1986</v>
      </c>
      <c r="K50" s="2">
        <f t="shared" si="41"/>
        <v>513</v>
      </c>
      <c r="L50" s="2">
        <f t="shared" si="41"/>
        <v>877</v>
      </c>
      <c r="M50" s="2">
        <f t="shared" si="41"/>
        <v>6</v>
      </c>
      <c r="N50" s="2">
        <f t="shared" si="41"/>
        <v>1396</v>
      </c>
      <c r="O50" s="2"/>
      <c r="P50" s="9">
        <f t="shared" si="42"/>
        <v>1986</v>
      </c>
      <c r="Q50" s="2">
        <f t="shared" si="43"/>
        <v>36.74785100286533</v>
      </c>
      <c r="R50" s="2">
        <f t="shared" si="43"/>
        <v>62.82234957020057</v>
      </c>
      <c r="S50" s="1">
        <f t="shared" si="43"/>
        <v>0.14326647564469913</v>
      </c>
      <c r="T50" s="1">
        <f t="shared" si="43"/>
        <v>0.07163323782234957</v>
      </c>
      <c r="U50" s="1">
        <f t="shared" si="43"/>
        <v>0.21489971346704873</v>
      </c>
      <c r="V50" s="1">
        <f t="shared" si="43"/>
        <v>0</v>
      </c>
      <c r="W50" s="2">
        <f t="shared" si="43"/>
        <v>100</v>
      </c>
      <c r="Z50" s="9">
        <v>1986</v>
      </c>
      <c r="AA50" s="2">
        <f t="shared" si="44"/>
        <v>2295885</v>
      </c>
      <c r="AB50" s="2">
        <f t="shared" si="44"/>
        <v>991024</v>
      </c>
      <c r="AC50" s="1">
        <f t="shared" si="44"/>
        <v>6932</v>
      </c>
      <c r="AD50" s="1">
        <f t="shared" si="44"/>
        <v>17764</v>
      </c>
      <c r="AE50" s="1">
        <f t="shared" si="44"/>
        <v>31173</v>
      </c>
      <c r="AF50" s="1"/>
      <c r="AG50" s="2">
        <f t="shared" si="44"/>
        <v>3342778</v>
      </c>
      <c r="AJ50" s="9">
        <v>1986</v>
      </c>
      <c r="AK50" s="1">
        <f t="shared" si="45"/>
        <v>22.344324737519518</v>
      </c>
      <c r="AL50" s="1">
        <f t="shared" si="45"/>
        <v>88.49432506175431</v>
      </c>
      <c r="AM50" s="1">
        <f t="shared" si="45"/>
        <v>28.851702250432773</v>
      </c>
      <c r="AN50" s="1">
        <f t="shared" si="45"/>
        <v>5.629362756136006</v>
      </c>
      <c r="AO50" s="1">
        <f t="shared" si="45"/>
        <v>9.6237128284092</v>
      </c>
      <c r="AP50" s="1"/>
      <c r="AQ50" s="1">
        <f>(H50/AG50)*100000</f>
        <v>41.76167247720309</v>
      </c>
      <c r="AR50" s="1">
        <f>(SUM(D50:F50)/SUM(AC50:AE50))*100000</f>
        <v>10.739408258604952</v>
      </c>
    </row>
    <row r="51" spans="1:44" ht="12.75">
      <c r="A51" s="9">
        <v>1987</v>
      </c>
      <c r="B51" s="2">
        <f t="shared" si="39"/>
        <v>475</v>
      </c>
      <c r="C51" s="2">
        <f t="shared" si="39"/>
        <v>983</v>
      </c>
      <c r="D51">
        <f t="shared" si="39"/>
        <v>0</v>
      </c>
      <c r="E51">
        <f t="shared" si="39"/>
        <v>0</v>
      </c>
      <c r="F51">
        <f t="shared" si="39"/>
        <v>1</v>
      </c>
      <c r="G51">
        <f t="shared" si="39"/>
        <v>0</v>
      </c>
      <c r="H51" s="2">
        <f t="shared" si="39"/>
        <v>1459</v>
      </c>
      <c r="J51" s="9">
        <v>1987</v>
      </c>
      <c r="K51" s="2">
        <f t="shared" si="41"/>
        <v>475</v>
      </c>
      <c r="L51" s="2">
        <f t="shared" si="41"/>
        <v>983</v>
      </c>
      <c r="M51" s="2">
        <f t="shared" si="41"/>
        <v>1</v>
      </c>
      <c r="N51" s="2">
        <f t="shared" si="41"/>
        <v>1459</v>
      </c>
      <c r="O51" s="2"/>
      <c r="P51" s="9">
        <f t="shared" si="42"/>
        <v>1987</v>
      </c>
      <c r="Q51" s="2">
        <f aca="true" t="shared" si="46" ref="Q51:Q64">(B51/$H51)*100</f>
        <v>32.55654557916381</v>
      </c>
      <c r="R51" s="2">
        <f aca="true" t="shared" si="47" ref="R51:R64">(C51/$H51)*100</f>
        <v>67.37491432488005</v>
      </c>
      <c r="S51" s="1">
        <f aca="true" t="shared" si="48" ref="S51:S64">(D51/$H51)*100</f>
        <v>0</v>
      </c>
      <c r="T51" s="1">
        <f aca="true" t="shared" si="49" ref="T51:T64">(E51/$H51)*100</f>
        <v>0</v>
      </c>
      <c r="U51" s="1">
        <f aca="true" t="shared" si="50" ref="U51:U64">(F51/$H51)*100</f>
        <v>0.06854009595613435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4"/>
        <v>2322212</v>
      </c>
      <c r="AB51" s="2">
        <f t="shared" si="44"/>
        <v>1001440</v>
      </c>
      <c r="AC51" s="1">
        <f t="shared" si="44"/>
        <v>7202</v>
      </c>
      <c r="AD51" s="1">
        <f t="shared" si="44"/>
        <v>18645</v>
      </c>
      <c r="AE51" s="1">
        <f t="shared" si="44"/>
        <v>31009</v>
      </c>
      <c r="AF51" s="1"/>
      <c r="AG51" s="2">
        <f t="shared" si="44"/>
        <v>3380508</v>
      </c>
      <c r="AJ51" s="9">
        <v>1987</v>
      </c>
      <c r="AK51" s="1">
        <f aca="true" t="shared" si="53" ref="AK51:AK63">(B51/AA51)*100000</f>
        <v>20.454635494089256</v>
      </c>
      <c r="AL51" s="1">
        <f aca="true" t="shared" si="54" ref="AL51:AL62">(C51/AB51)*100000</f>
        <v>98.15865154177983</v>
      </c>
      <c r="AM51" s="1">
        <f aca="true" t="shared" si="55" ref="AM51:AM62">(D51/AC51)*100000</f>
        <v>0</v>
      </c>
      <c r="AN51" s="1">
        <f aca="true" t="shared" si="56" ref="AN51:AN62">(E51/AD51)*100000</f>
        <v>0</v>
      </c>
      <c r="AO51" s="1">
        <f aca="true" t="shared" si="57" ref="AO51:AO62">(F51/AE51)*100000</f>
        <v>3.2248701989744912</v>
      </c>
      <c r="AP51" s="1"/>
      <c r="AQ51" s="1">
        <f aca="true" t="shared" si="58" ref="AQ51:AQ63">(H51/AG51)*100000</f>
        <v>43.15919382530673</v>
      </c>
      <c r="AR51" s="1">
        <f aca="true" t="shared" si="59" ref="AR51:AR63">(SUM(D51:F51)/SUM(AC51:AE51))*100000</f>
        <v>1.7588293232024763</v>
      </c>
    </row>
    <row r="52" spans="1:44" ht="12.75">
      <c r="A52" s="9">
        <v>1988</v>
      </c>
      <c r="B52" s="2">
        <f t="shared" si="39"/>
        <v>493</v>
      </c>
      <c r="C52" s="2">
        <f t="shared" si="39"/>
        <v>1047</v>
      </c>
      <c r="D52">
        <f t="shared" si="39"/>
        <v>2</v>
      </c>
      <c r="E52">
        <f t="shared" si="39"/>
        <v>0</v>
      </c>
      <c r="F52">
        <f t="shared" si="39"/>
        <v>0</v>
      </c>
      <c r="G52">
        <f t="shared" si="39"/>
        <v>0</v>
      </c>
      <c r="H52" s="2">
        <f t="shared" si="39"/>
        <v>1542</v>
      </c>
      <c r="J52" s="9">
        <v>1988</v>
      </c>
      <c r="K52" s="2">
        <f t="shared" si="41"/>
        <v>493</v>
      </c>
      <c r="L52" s="2">
        <f t="shared" si="41"/>
        <v>1047</v>
      </c>
      <c r="M52" s="2">
        <f t="shared" si="41"/>
        <v>2</v>
      </c>
      <c r="N52" s="2">
        <f t="shared" si="41"/>
        <v>1542</v>
      </c>
      <c r="O52" s="2"/>
      <c r="P52" s="9">
        <f t="shared" si="42"/>
        <v>1988</v>
      </c>
      <c r="Q52" s="2">
        <f t="shared" si="46"/>
        <v>31.971465629053174</v>
      </c>
      <c r="R52" s="2">
        <f t="shared" si="47"/>
        <v>67.89883268482491</v>
      </c>
      <c r="S52" s="1">
        <f t="shared" si="48"/>
        <v>0.12970168612191957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4"/>
        <v>2342718</v>
      </c>
      <c r="AB52" s="2">
        <f t="shared" si="44"/>
        <v>1011575</v>
      </c>
      <c r="AC52" s="1">
        <f t="shared" si="44"/>
        <v>7477</v>
      </c>
      <c r="AD52" s="1">
        <f t="shared" si="44"/>
        <v>19510</v>
      </c>
      <c r="AE52" s="1">
        <f t="shared" si="44"/>
        <v>30825</v>
      </c>
      <c r="AF52" s="1"/>
      <c r="AG52" s="2">
        <f t="shared" si="44"/>
        <v>3412105</v>
      </c>
      <c r="AJ52" s="9">
        <v>1988</v>
      </c>
      <c r="AK52" s="1">
        <f t="shared" si="53"/>
        <v>21.043932731126837</v>
      </c>
      <c r="AL52" s="1">
        <f t="shared" si="54"/>
        <v>103.501964757927</v>
      </c>
      <c r="AM52" s="1">
        <f t="shared" si="55"/>
        <v>26.748696001069945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45.192044207314844</v>
      </c>
      <c r="AR52" s="1">
        <f t="shared" si="59"/>
        <v>3.4594893793676054</v>
      </c>
    </row>
    <row r="53" spans="1:44" ht="12.75">
      <c r="A53" s="9">
        <v>1989</v>
      </c>
      <c r="B53" s="2">
        <f t="shared" si="39"/>
        <v>525</v>
      </c>
      <c r="C53" s="2">
        <f t="shared" si="39"/>
        <v>1149</v>
      </c>
      <c r="D53">
        <f t="shared" si="39"/>
        <v>0</v>
      </c>
      <c r="E53">
        <f t="shared" si="39"/>
        <v>1</v>
      </c>
      <c r="F53">
        <f t="shared" si="39"/>
        <v>2</v>
      </c>
      <c r="G53">
        <f t="shared" si="39"/>
        <v>0</v>
      </c>
      <c r="H53" s="2">
        <f t="shared" si="39"/>
        <v>1677</v>
      </c>
      <c r="J53" s="9">
        <v>1989</v>
      </c>
      <c r="K53" s="2">
        <f t="shared" si="41"/>
        <v>525</v>
      </c>
      <c r="L53" s="2">
        <f t="shared" si="41"/>
        <v>1149</v>
      </c>
      <c r="M53" s="2">
        <f t="shared" si="41"/>
        <v>3</v>
      </c>
      <c r="N53" s="2">
        <f t="shared" si="41"/>
        <v>1677</v>
      </c>
      <c r="O53" s="2"/>
      <c r="P53" s="9">
        <f t="shared" si="42"/>
        <v>1989</v>
      </c>
      <c r="Q53" s="2">
        <f t="shared" si="46"/>
        <v>31.305903398926656</v>
      </c>
      <c r="R53" s="2">
        <f t="shared" si="47"/>
        <v>68.51520572450805</v>
      </c>
      <c r="S53" s="1">
        <f t="shared" si="48"/>
        <v>0</v>
      </c>
      <c r="T53" s="1">
        <f t="shared" si="49"/>
        <v>0.05963029218843172</v>
      </c>
      <c r="U53" s="1">
        <f t="shared" si="50"/>
        <v>0.11926058437686345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4"/>
        <v>2371358</v>
      </c>
      <c r="AB53" s="2">
        <f t="shared" si="44"/>
        <v>1026348</v>
      </c>
      <c r="AC53" s="1">
        <f t="shared" si="44"/>
        <v>7789</v>
      </c>
      <c r="AD53" s="1">
        <f t="shared" si="44"/>
        <v>20589</v>
      </c>
      <c r="AE53" s="1">
        <f t="shared" si="44"/>
        <v>30695</v>
      </c>
      <c r="AF53" s="1"/>
      <c r="AG53" s="2">
        <f t="shared" si="44"/>
        <v>3456779</v>
      </c>
      <c r="AJ53" s="9">
        <v>1989</v>
      </c>
      <c r="AK53" s="1">
        <f t="shared" si="53"/>
        <v>22.139213058509092</v>
      </c>
      <c r="AL53" s="1">
        <f t="shared" si="54"/>
        <v>111.9503326357142</v>
      </c>
      <c r="AM53" s="1">
        <f t="shared" si="55"/>
        <v>0</v>
      </c>
      <c r="AN53" s="1">
        <f t="shared" si="56"/>
        <v>4.856962455680218</v>
      </c>
      <c r="AO53" s="1">
        <f t="shared" si="57"/>
        <v>6.515719172503665</v>
      </c>
      <c r="AP53" s="1"/>
      <c r="AQ53" s="1">
        <f t="shared" si="58"/>
        <v>48.51337039480973</v>
      </c>
      <c r="AR53" s="1">
        <f t="shared" si="59"/>
        <v>5.0784622416332335</v>
      </c>
    </row>
    <row r="54" spans="1:44" ht="12.75">
      <c r="A54" s="9">
        <v>1990</v>
      </c>
      <c r="B54" s="2">
        <f t="shared" si="39"/>
        <v>543</v>
      </c>
      <c r="C54" s="2">
        <f t="shared" si="39"/>
        <v>1187</v>
      </c>
      <c r="D54">
        <f t="shared" si="39"/>
        <v>1</v>
      </c>
      <c r="E54">
        <f t="shared" si="39"/>
        <v>1</v>
      </c>
      <c r="F54">
        <f t="shared" si="39"/>
        <v>1</v>
      </c>
      <c r="G54">
        <f t="shared" si="39"/>
        <v>0</v>
      </c>
      <c r="H54" s="2">
        <f t="shared" si="39"/>
        <v>1733</v>
      </c>
      <c r="J54" s="9">
        <v>1990</v>
      </c>
      <c r="K54" s="2">
        <f t="shared" si="41"/>
        <v>543</v>
      </c>
      <c r="L54" s="2">
        <f t="shared" si="41"/>
        <v>1187</v>
      </c>
      <c r="M54" s="2">
        <f t="shared" si="41"/>
        <v>3</v>
      </c>
      <c r="N54" s="2">
        <f t="shared" si="41"/>
        <v>1733</v>
      </c>
      <c r="O54" s="2"/>
      <c r="P54" s="9">
        <f t="shared" si="42"/>
        <v>1990</v>
      </c>
      <c r="Q54" s="2">
        <f t="shared" si="46"/>
        <v>31.332948643969992</v>
      </c>
      <c r="R54" s="2">
        <f t="shared" si="47"/>
        <v>68.4939411425274</v>
      </c>
      <c r="S54" s="1">
        <f t="shared" si="48"/>
        <v>0.05770340450086555</v>
      </c>
      <c r="T54" s="1">
        <f t="shared" si="49"/>
        <v>0.05770340450086555</v>
      </c>
      <c r="U54" s="1">
        <f t="shared" si="50"/>
        <v>0.05770340450086555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4"/>
        <v>2398113</v>
      </c>
      <c r="AB54" s="2">
        <f t="shared" si="44"/>
        <v>1040579</v>
      </c>
      <c r="AC54" s="1">
        <f t="shared" si="44"/>
        <v>8038</v>
      </c>
      <c r="AD54" s="1">
        <f t="shared" si="44"/>
        <v>21590</v>
      </c>
      <c r="AE54" s="1">
        <f t="shared" si="44"/>
        <v>30744</v>
      </c>
      <c r="AF54" s="1"/>
      <c r="AG54" s="2">
        <f t="shared" si="44"/>
        <v>3499064</v>
      </c>
      <c r="AJ54" s="9">
        <v>1990</v>
      </c>
      <c r="AK54" s="1">
        <f t="shared" si="53"/>
        <v>22.6428029037831</v>
      </c>
      <c r="AL54" s="1">
        <f t="shared" si="54"/>
        <v>114.0711084886395</v>
      </c>
      <c r="AM54" s="1">
        <f t="shared" si="55"/>
        <v>12.44090569793481</v>
      </c>
      <c r="AN54" s="1">
        <f t="shared" si="56"/>
        <v>4.6317739694302915</v>
      </c>
      <c r="AO54" s="1">
        <f t="shared" si="57"/>
        <v>3.2526671870934165</v>
      </c>
      <c r="AP54" s="1"/>
      <c r="AQ54" s="1">
        <f t="shared" si="58"/>
        <v>49.527530791091564</v>
      </c>
      <c r="AR54" s="1">
        <f t="shared" si="59"/>
        <v>4.969191015702644</v>
      </c>
    </row>
    <row r="55" spans="1:44" ht="12.75">
      <c r="A55" s="9">
        <v>1991</v>
      </c>
      <c r="B55" s="2">
        <f t="shared" si="39"/>
        <v>506</v>
      </c>
      <c r="C55" s="2">
        <f t="shared" si="39"/>
        <v>1216</v>
      </c>
      <c r="D55">
        <f t="shared" si="39"/>
        <v>0</v>
      </c>
      <c r="E55">
        <f t="shared" si="39"/>
        <v>0</v>
      </c>
      <c r="F55">
        <f t="shared" si="39"/>
        <v>3</v>
      </c>
      <c r="G55">
        <f t="shared" si="39"/>
        <v>0</v>
      </c>
      <c r="H55" s="2">
        <f t="shared" si="39"/>
        <v>1725</v>
      </c>
      <c r="J55" s="9">
        <v>1991</v>
      </c>
      <c r="K55" s="2">
        <f t="shared" si="41"/>
        <v>506</v>
      </c>
      <c r="L55" s="2">
        <f t="shared" si="41"/>
        <v>1216</v>
      </c>
      <c r="M55" s="2">
        <f t="shared" si="41"/>
        <v>3</v>
      </c>
      <c r="N55" s="2">
        <f t="shared" si="41"/>
        <v>1725</v>
      </c>
      <c r="O55" s="2"/>
      <c r="P55" s="9">
        <f t="shared" si="42"/>
        <v>1991</v>
      </c>
      <c r="Q55" s="2">
        <f t="shared" si="46"/>
        <v>29.333333333333332</v>
      </c>
      <c r="R55" s="2">
        <f t="shared" si="47"/>
        <v>70.4927536231884</v>
      </c>
      <c r="S55" s="1">
        <f t="shared" si="48"/>
        <v>0</v>
      </c>
      <c r="T55" s="1">
        <f t="shared" si="49"/>
        <v>0</v>
      </c>
      <c r="U55" s="1">
        <f t="shared" si="50"/>
        <v>0.17391304347826086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4"/>
        <v>2436598</v>
      </c>
      <c r="AB55" s="2">
        <f t="shared" si="44"/>
        <v>1059623</v>
      </c>
      <c r="AC55" s="1">
        <f t="shared" si="44"/>
        <v>8080</v>
      </c>
      <c r="AD55" s="1">
        <f t="shared" si="44"/>
        <v>22568</v>
      </c>
      <c r="AE55" s="1">
        <f t="shared" si="44"/>
        <v>32601</v>
      </c>
      <c r="AF55" s="1"/>
      <c r="AG55" s="2">
        <f t="shared" si="44"/>
        <v>3559470</v>
      </c>
      <c r="AJ55" s="9">
        <v>1991</v>
      </c>
      <c r="AK55" s="1">
        <f t="shared" si="53"/>
        <v>20.76665908779372</v>
      </c>
      <c r="AL55" s="1">
        <f t="shared" si="54"/>
        <v>114.75779593308187</v>
      </c>
      <c r="AM55" s="1">
        <f t="shared" si="55"/>
        <v>0</v>
      </c>
      <c r="AN55" s="1">
        <f t="shared" si="56"/>
        <v>0</v>
      </c>
      <c r="AO55" s="1">
        <f t="shared" si="57"/>
        <v>9.202171712524155</v>
      </c>
      <c r="AP55" s="1"/>
      <c r="AQ55" s="1">
        <f t="shared" si="58"/>
        <v>48.46227106844558</v>
      </c>
      <c r="AR55" s="1">
        <f t="shared" si="59"/>
        <v>4.7431579945928</v>
      </c>
    </row>
    <row r="56" spans="1:44" ht="12.75">
      <c r="A56" s="9">
        <v>1992</v>
      </c>
      <c r="B56" s="2">
        <f t="shared" si="39"/>
        <v>492</v>
      </c>
      <c r="C56" s="2">
        <f t="shared" si="39"/>
        <v>1342</v>
      </c>
      <c r="D56">
        <f t="shared" si="39"/>
        <v>2</v>
      </c>
      <c r="E56">
        <f t="shared" si="39"/>
        <v>0</v>
      </c>
      <c r="F56">
        <f t="shared" si="39"/>
        <v>3</v>
      </c>
      <c r="G56">
        <f t="shared" si="39"/>
        <v>0</v>
      </c>
      <c r="H56" s="2">
        <f t="shared" si="39"/>
        <v>1839</v>
      </c>
      <c r="J56" s="9">
        <v>1992</v>
      </c>
      <c r="K56" s="2">
        <f t="shared" si="41"/>
        <v>492</v>
      </c>
      <c r="L56" s="2">
        <f t="shared" si="41"/>
        <v>1342</v>
      </c>
      <c r="M56" s="2">
        <f t="shared" si="41"/>
        <v>5</v>
      </c>
      <c r="N56" s="2">
        <f t="shared" si="41"/>
        <v>1839</v>
      </c>
      <c r="O56" s="2"/>
      <c r="P56" s="9">
        <f t="shared" si="42"/>
        <v>1992</v>
      </c>
      <c r="Q56" s="2">
        <f t="shared" si="46"/>
        <v>26.753670473083197</v>
      </c>
      <c r="R56" s="2">
        <f t="shared" si="47"/>
        <v>72.97444263186514</v>
      </c>
      <c r="S56" s="1">
        <f t="shared" si="48"/>
        <v>0.1087547580206634</v>
      </c>
      <c r="T56" s="1">
        <f t="shared" si="49"/>
        <v>0</v>
      </c>
      <c r="U56" s="1">
        <f t="shared" si="50"/>
        <v>0.1631321370309951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4"/>
        <v>2459912</v>
      </c>
      <c r="AB56" s="2">
        <f t="shared" si="44"/>
        <v>1074812</v>
      </c>
      <c r="AC56" s="1">
        <f t="shared" si="44"/>
        <v>8012</v>
      </c>
      <c r="AD56" s="1">
        <f t="shared" si="44"/>
        <v>23152</v>
      </c>
      <c r="AE56" s="1">
        <f t="shared" si="44"/>
        <v>34688</v>
      </c>
      <c r="AF56" s="1"/>
      <c r="AG56" s="2">
        <f t="shared" si="44"/>
        <v>3600576</v>
      </c>
      <c r="AJ56" s="9">
        <v>1992</v>
      </c>
      <c r="AK56" s="1">
        <f t="shared" si="53"/>
        <v>20.000715472748617</v>
      </c>
      <c r="AL56" s="1">
        <f t="shared" si="54"/>
        <v>124.85904511672739</v>
      </c>
      <c r="AM56" s="1">
        <f t="shared" si="55"/>
        <v>24.962556165751376</v>
      </c>
      <c r="AN56" s="1">
        <f t="shared" si="56"/>
        <v>0</v>
      </c>
      <c r="AO56" s="1">
        <f t="shared" si="57"/>
        <v>8.648523985239851</v>
      </c>
      <c r="AP56" s="1"/>
      <c r="AQ56" s="1">
        <f t="shared" si="58"/>
        <v>51.075161307524134</v>
      </c>
      <c r="AR56" s="1">
        <f t="shared" si="59"/>
        <v>7.592783818259127</v>
      </c>
    </row>
    <row r="57" spans="1:44" ht="12.75">
      <c r="A57" s="9">
        <v>1993</v>
      </c>
      <c r="B57" s="2">
        <f aca="true" t="shared" si="60" ref="B57:H64">B14-B35</f>
        <v>521</v>
      </c>
      <c r="C57" s="2">
        <f t="shared" si="60"/>
        <v>1463</v>
      </c>
      <c r="D57">
        <f t="shared" si="60"/>
        <v>1</v>
      </c>
      <c r="E57">
        <f t="shared" si="60"/>
        <v>0</v>
      </c>
      <c r="F57">
        <f t="shared" si="60"/>
        <v>1</v>
      </c>
      <c r="G57">
        <f t="shared" si="60"/>
        <v>0</v>
      </c>
      <c r="H57" s="2">
        <f t="shared" si="60"/>
        <v>1986</v>
      </c>
      <c r="J57" s="9">
        <v>1993</v>
      </c>
      <c r="K57" s="2">
        <f t="shared" si="41"/>
        <v>521</v>
      </c>
      <c r="L57" s="2">
        <f t="shared" si="41"/>
        <v>1463</v>
      </c>
      <c r="M57" s="2">
        <f t="shared" si="41"/>
        <v>2</v>
      </c>
      <c r="N57" s="2">
        <f t="shared" si="41"/>
        <v>1986</v>
      </c>
      <c r="O57" s="2"/>
      <c r="P57" s="9">
        <f t="shared" si="42"/>
        <v>1993</v>
      </c>
      <c r="Q57" s="2">
        <f t="shared" si="46"/>
        <v>26.233635448136962</v>
      </c>
      <c r="R57" s="2">
        <f t="shared" si="47"/>
        <v>73.66565961732124</v>
      </c>
      <c r="S57" s="1">
        <f t="shared" si="48"/>
        <v>0.050352467270896276</v>
      </c>
      <c r="T57" s="1">
        <f t="shared" si="49"/>
        <v>0</v>
      </c>
      <c r="U57" s="1">
        <f t="shared" si="50"/>
        <v>0.050352467270896276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4"/>
        <v>2477171</v>
      </c>
      <c r="AB57" s="2">
        <f t="shared" si="44"/>
        <v>1088874</v>
      </c>
      <c r="AC57" s="1">
        <f t="shared" si="44"/>
        <v>8008</v>
      </c>
      <c r="AD57" s="1">
        <f t="shared" si="44"/>
        <v>24628</v>
      </c>
      <c r="AE57" s="1">
        <f t="shared" si="44"/>
        <v>35826</v>
      </c>
      <c r="AF57" s="1"/>
      <c r="AG57" s="2">
        <f t="shared" si="44"/>
        <v>3634507</v>
      </c>
      <c r="AJ57" s="9">
        <v>1993</v>
      </c>
      <c r="AK57" s="1">
        <f t="shared" si="53"/>
        <v>21.03205632554232</v>
      </c>
      <c r="AL57" s="1">
        <f t="shared" si="54"/>
        <v>134.358980010543</v>
      </c>
      <c r="AM57" s="1">
        <f t="shared" si="55"/>
        <v>12.487512487512488</v>
      </c>
      <c r="AN57" s="1">
        <f t="shared" si="56"/>
        <v>0</v>
      </c>
      <c r="AO57" s="1">
        <f t="shared" si="57"/>
        <v>2.791268910846871</v>
      </c>
      <c r="AP57" s="1"/>
      <c r="AQ57" s="1">
        <f t="shared" si="58"/>
        <v>54.64289929830923</v>
      </c>
      <c r="AR57" s="1">
        <f t="shared" si="59"/>
        <v>2.9213286202564928</v>
      </c>
    </row>
    <row r="58" spans="1:44" ht="12.75">
      <c r="A58" s="9">
        <v>1994</v>
      </c>
      <c r="B58" s="2">
        <f t="shared" si="60"/>
        <v>549</v>
      </c>
      <c r="C58" s="2">
        <f t="shared" si="60"/>
        <v>1615</v>
      </c>
      <c r="D58">
        <f t="shared" si="60"/>
        <v>2</v>
      </c>
      <c r="E58">
        <f t="shared" si="60"/>
        <v>0</v>
      </c>
      <c r="F58">
        <f t="shared" si="60"/>
        <v>3</v>
      </c>
      <c r="G58">
        <f t="shared" si="60"/>
        <v>0</v>
      </c>
      <c r="H58" s="2">
        <f t="shared" si="60"/>
        <v>2169</v>
      </c>
      <c r="J58" s="9">
        <v>1994</v>
      </c>
      <c r="K58" s="2">
        <f t="shared" si="41"/>
        <v>549</v>
      </c>
      <c r="L58" s="2">
        <f t="shared" si="41"/>
        <v>1615</v>
      </c>
      <c r="M58" s="2">
        <f t="shared" si="41"/>
        <v>5</v>
      </c>
      <c r="N58" s="2">
        <f t="shared" si="41"/>
        <v>2169</v>
      </c>
      <c r="O58" s="2"/>
      <c r="P58" s="9">
        <f t="shared" si="42"/>
        <v>1994</v>
      </c>
      <c r="Q58" s="2">
        <f t="shared" si="46"/>
        <v>25.311203319502074</v>
      </c>
      <c r="R58" s="2">
        <f t="shared" si="47"/>
        <v>74.45827570308899</v>
      </c>
      <c r="S58" s="1">
        <f t="shared" si="48"/>
        <v>0.09220839096357768</v>
      </c>
      <c r="T58" s="1">
        <f t="shared" si="49"/>
        <v>0</v>
      </c>
      <c r="U58" s="1">
        <f t="shared" si="50"/>
        <v>0.13831258644536654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4"/>
        <v>2496211</v>
      </c>
      <c r="AB58" s="2">
        <f t="shared" si="44"/>
        <v>1100056</v>
      </c>
      <c r="AC58" s="1">
        <f t="shared" si="44"/>
        <v>8004</v>
      </c>
      <c r="AD58" s="1">
        <f t="shared" si="44"/>
        <v>25315</v>
      </c>
      <c r="AE58" s="1">
        <f t="shared" si="44"/>
        <v>36870</v>
      </c>
      <c r="AF58" s="1"/>
      <c r="AG58" s="2">
        <f t="shared" si="44"/>
        <v>3666456</v>
      </c>
      <c r="AJ58" s="9">
        <v>1994</v>
      </c>
      <c r="AK58" s="1">
        <f t="shared" si="53"/>
        <v>21.993333095639752</v>
      </c>
      <c r="AL58" s="1">
        <f t="shared" si="54"/>
        <v>146.81070781851105</v>
      </c>
      <c r="AM58" s="1">
        <f t="shared" si="55"/>
        <v>24.98750624687656</v>
      </c>
      <c r="AN58" s="1">
        <f t="shared" si="56"/>
        <v>0</v>
      </c>
      <c r="AO58" s="1">
        <f t="shared" si="57"/>
        <v>8.136696501220504</v>
      </c>
      <c r="AP58" s="1"/>
      <c r="AQ58" s="1">
        <f t="shared" si="58"/>
        <v>59.15794434734796</v>
      </c>
      <c r="AR58" s="1">
        <f t="shared" si="59"/>
        <v>7.1236233597857215</v>
      </c>
    </row>
    <row r="59" spans="1:44" ht="12.75">
      <c r="A59" s="9">
        <v>1995</v>
      </c>
      <c r="B59" s="2">
        <f t="shared" si="60"/>
        <v>540</v>
      </c>
      <c r="C59" s="2">
        <f t="shared" si="60"/>
        <v>1742</v>
      </c>
      <c r="D59">
        <f t="shared" si="60"/>
        <v>5</v>
      </c>
      <c r="E59">
        <f t="shared" si="60"/>
        <v>0</v>
      </c>
      <c r="F59">
        <f t="shared" si="60"/>
        <v>3</v>
      </c>
      <c r="G59">
        <f t="shared" si="60"/>
        <v>0</v>
      </c>
      <c r="H59" s="2">
        <f t="shared" si="60"/>
        <v>2290</v>
      </c>
      <c r="J59" s="9">
        <v>1995</v>
      </c>
      <c r="K59" s="2">
        <f t="shared" si="41"/>
        <v>540</v>
      </c>
      <c r="L59" s="2">
        <f t="shared" si="41"/>
        <v>1742</v>
      </c>
      <c r="M59" s="2">
        <f t="shared" si="41"/>
        <v>8</v>
      </c>
      <c r="N59" s="2">
        <f t="shared" si="41"/>
        <v>2290</v>
      </c>
      <c r="O59" s="2"/>
      <c r="P59" s="9">
        <f t="shared" si="42"/>
        <v>1995</v>
      </c>
      <c r="Q59" s="2">
        <f t="shared" si="46"/>
        <v>23.580786026200872</v>
      </c>
      <c r="R59" s="2">
        <f t="shared" si="47"/>
        <v>76.06986899563319</v>
      </c>
      <c r="S59" s="1">
        <f t="shared" si="48"/>
        <v>0.21834061135371177</v>
      </c>
      <c r="T59" s="1">
        <f t="shared" si="49"/>
        <v>0</v>
      </c>
      <c r="U59" s="1">
        <f t="shared" si="50"/>
        <v>0.13100436681222707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4"/>
        <v>2513975</v>
      </c>
      <c r="AB59" s="2">
        <f t="shared" si="44"/>
        <v>1110729</v>
      </c>
      <c r="AC59" s="1">
        <f t="shared" si="44"/>
        <v>8273</v>
      </c>
      <c r="AD59" s="1">
        <f t="shared" si="44"/>
        <v>27238</v>
      </c>
      <c r="AE59" s="1">
        <f t="shared" si="44"/>
        <v>39728</v>
      </c>
      <c r="AF59" s="1"/>
      <c r="AG59" s="2">
        <f t="shared" si="44"/>
        <v>3699943</v>
      </c>
      <c r="AJ59" s="9">
        <v>1995</v>
      </c>
      <c r="AK59" s="1">
        <f t="shared" si="53"/>
        <v>21.479927206913356</v>
      </c>
      <c r="AL59" s="1">
        <f t="shared" si="54"/>
        <v>156.83393519031193</v>
      </c>
      <c r="AM59" s="1">
        <f t="shared" si="55"/>
        <v>60.437567992263986</v>
      </c>
      <c r="AN59" s="1">
        <f t="shared" si="56"/>
        <v>0</v>
      </c>
      <c r="AO59" s="1">
        <f t="shared" si="57"/>
        <v>7.551349174385823</v>
      </c>
      <c r="AP59" s="1"/>
      <c r="AQ59" s="1">
        <f t="shared" si="58"/>
        <v>61.89284537626661</v>
      </c>
      <c r="AR59" s="1">
        <f t="shared" si="59"/>
        <v>10.632783529818312</v>
      </c>
    </row>
    <row r="60" spans="1:44" ht="12.75">
      <c r="A60" s="9">
        <v>1996</v>
      </c>
      <c r="B60" s="2">
        <f t="shared" si="60"/>
        <v>510</v>
      </c>
      <c r="C60" s="2">
        <f t="shared" si="60"/>
        <v>1557</v>
      </c>
      <c r="D60">
        <f t="shared" si="60"/>
        <v>4</v>
      </c>
      <c r="E60">
        <f t="shared" si="60"/>
        <v>0</v>
      </c>
      <c r="F60">
        <f t="shared" si="60"/>
        <v>8</v>
      </c>
      <c r="G60">
        <f t="shared" si="60"/>
        <v>0</v>
      </c>
      <c r="H60" s="2">
        <f t="shared" si="60"/>
        <v>2079</v>
      </c>
      <c r="J60" s="9">
        <v>1996</v>
      </c>
      <c r="K60" s="2">
        <f t="shared" si="41"/>
        <v>510</v>
      </c>
      <c r="L60" s="2">
        <f t="shared" si="41"/>
        <v>1557</v>
      </c>
      <c r="M60" s="2">
        <f t="shared" si="41"/>
        <v>12</v>
      </c>
      <c r="N60" s="2">
        <f t="shared" si="41"/>
        <v>2079</v>
      </c>
      <c r="O60" s="2"/>
      <c r="P60" s="9">
        <f t="shared" si="42"/>
        <v>1996</v>
      </c>
      <c r="Q60" s="2">
        <f t="shared" si="46"/>
        <v>24.53102453102453</v>
      </c>
      <c r="R60" s="2">
        <f t="shared" si="47"/>
        <v>74.89177489177489</v>
      </c>
      <c r="S60" s="1">
        <f t="shared" si="48"/>
        <v>0.1924001924001924</v>
      </c>
      <c r="T60" s="1">
        <f t="shared" si="49"/>
        <v>0</v>
      </c>
      <c r="U60" s="1">
        <f t="shared" si="50"/>
        <v>0.3848003848003848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4"/>
        <v>2539297</v>
      </c>
      <c r="AB60" s="2">
        <f t="shared" si="44"/>
        <v>1120512</v>
      </c>
      <c r="AC60" s="1">
        <f t="shared" si="44"/>
        <v>8398</v>
      </c>
      <c r="AD60" s="1">
        <f t="shared" si="44"/>
        <v>28972</v>
      </c>
      <c r="AE60" s="1">
        <f t="shared" si="44"/>
        <v>41795</v>
      </c>
      <c r="AF60" s="1"/>
      <c r="AG60" s="2">
        <f t="shared" si="44"/>
        <v>3738974</v>
      </c>
      <c r="AJ60" s="9">
        <v>1996</v>
      </c>
      <c r="AK60" s="1">
        <f t="shared" si="53"/>
        <v>20.084298922103244</v>
      </c>
      <c r="AL60" s="1">
        <f t="shared" si="54"/>
        <v>138.95433516106922</v>
      </c>
      <c r="AM60" s="1">
        <f t="shared" si="55"/>
        <v>47.630388187663726</v>
      </c>
      <c r="AN60" s="1">
        <f t="shared" si="56"/>
        <v>0</v>
      </c>
      <c r="AO60" s="1">
        <f t="shared" si="57"/>
        <v>19.141045579614786</v>
      </c>
      <c r="AP60" s="1"/>
      <c r="AQ60" s="1">
        <f t="shared" si="58"/>
        <v>55.603489085508485</v>
      </c>
      <c r="AR60" s="1">
        <f t="shared" si="59"/>
        <v>15.158213857133834</v>
      </c>
    </row>
    <row r="61" spans="1:44" ht="12.75">
      <c r="A61" s="9">
        <v>1997</v>
      </c>
      <c r="B61" s="2">
        <f t="shared" si="60"/>
        <v>506</v>
      </c>
      <c r="C61" s="2">
        <f t="shared" si="60"/>
        <v>1556</v>
      </c>
      <c r="D61">
        <f t="shared" si="60"/>
        <v>3</v>
      </c>
      <c r="E61">
        <f t="shared" si="60"/>
        <v>0</v>
      </c>
      <c r="F61">
        <f t="shared" si="60"/>
        <v>7</v>
      </c>
      <c r="G61">
        <f t="shared" si="60"/>
        <v>0</v>
      </c>
      <c r="H61" s="2">
        <f t="shared" si="60"/>
        <v>2072</v>
      </c>
      <c r="J61" s="9">
        <v>1997</v>
      </c>
      <c r="K61" s="2">
        <f t="shared" si="41"/>
        <v>506</v>
      </c>
      <c r="L61" s="2">
        <f t="shared" si="41"/>
        <v>1556</v>
      </c>
      <c r="M61" s="2">
        <f t="shared" si="41"/>
        <v>10</v>
      </c>
      <c r="N61" s="2">
        <f t="shared" si="41"/>
        <v>2072</v>
      </c>
      <c r="O61" s="2"/>
      <c r="P61" s="9">
        <f t="shared" si="42"/>
        <v>1997</v>
      </c>
      <c r="Q61" s="2">
        <f t="shared" si="46"/>
        <v>24.42084942084942</v>
      </c>
      <c r="R61" s="2">
        <f t="shared" si="47"/>
        <v>75.0965250965251</v>
      </c>
      <c r="S61" s="1">
        <f t="shared" si="48"/>
        <v>0.14478764478764478</v>
      </c>
      <c r="T61" s="1">
        <f t="shared" si="49"/>
        <v>0</v>
      </c>
      <c r="U61" s="1">
        <f t="shared" si="50"/>
        <v>0.33783783783783783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4"/>
        <v>2571566</v>
      </c>
      <c r="AB61" s="2">
        <f t="shared" si="44"/>
        <v>1131966</v>
      </c>
      <c r="AC61" s="1">
        <f t="shared" si="44"/>
        <v>8686</v>
      </c>
      <c r="AD61" s="1">
        <f t="shared" si="44"/>
        <v>31358</v>
      </c>
      <c r="AE61" s="1">
        <f t="shared" si="44"/>
        <v>46490</v>
      </c>
      <c r="AF61" s="1"/>
      <c r="AG61" s="2">
        <f t="shared" si="44"/>
        <v>3790066</v>
      </c>
      <c r="AJ61" s="9">
        <v>1997</v>
      </c>
      <c r="AK61" s="1">
        <f t="shared" si="53"/>
        <v>19.676726166079348</v>
      </c>
      <c r="AL61" s="1">
        <f t="shared" si="54"/>
        <v>137.4599590447063</v>
      </c>
      <c r="AM61" s="1">
        <f t="shared" si="55"/>
        <v>34.538337554685704</v>
      </c>
      <c r="AN61" s="1">
        <f t="shared" si="56"/>
        <v>0</v>
      </c>
      <c r="AO61" s="1">
        <f t="shared" si="57"/>
        <v>15.05700150570015</v>
      </c>
      <c r="AP61" s="1"/>
      <c r="AQ61" s="1">
        <f t="shared" si="58"/>
        <v>54.66923267299303</v>
      </c>
      <c r="AR61" s="1">
        <f t="shared" si="59"/>
        <v>11.55615133935794</v>
      </c>
    </row>
    <row r="62" spans="1:44" ht="12.75">
      <c r="A62" s="9">
        <v>1998</v>
      </c>
      <c r="B62" s="2">
        <f t="shared" si="60"/>
        <v>511</v>
      </c>
      <c r="C62" s="2">
        <f t="shared" si="60"/>
        <v>1511</v>
      </c>
      <c r="D62">
        <f t="shared" si="60"/>
        <v>4</v>
      </c>
      <c r="E62">
        <f t="shared" si="60"/>
        <v>2</v>
      </c>
      <c r="F62">
        <f t="shared" si="60"/>
        <v>2</v>
      </c>
      <c r="G62">
        <f t="shared" si="60"/>
        <v>0</v>
      </c>
      <c r="H62" s="2">
        <f t="shared" si="60"/>
        <v>2030</v>
      </c>
      <c r="J62" s="9">
        <v>1998</v>
      </c>
      <c r="K62" s="2">
        <f t="shared" si="41"/>
        <v>511</v>
      </c>
      <c r="L62" s="2">
        <f t="shared" si="41"/>
        <v>1511</v>
      </c>
      <c r="M62" s="2">
        <f t="shared" si="41"/>
        <v>8</v>
      </c>
      <c r="N62" s="2">
        <f t="shared" si="41"/>
        <v>2030</v>
      </c>
      <c r="O62" s="2"/>
      <c r="P62" s="9">
        <f t="shared" si="42"/>
        <v>1998</v>
      </c>
      <c r="Q62" s="2">
        <f t="shared" si="46"/>
        <v>25.17241379310345</v>
      </c>
      <c r="R62" s="2">
        <f t="shared" si="47"/>
        <v>74.43349753694581</v>
      </c>
      <c r="S62" s="1">
        <f t="shared" si="48"/>
        <v>0.19704433497536944</v>
      </c>
      <c r="T62" s="1">
        <f t="shared" si="49"/>
        <v>0.09852216748768472</v>
      </c>
      <c r="U62" s="1">
        <f t="shared" si="50"/>
        <v>0.09852216748768472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4"/>
        <v>2606499</v>
      </c>
      <c r="AB62" s="2">
        <f t="shared" si="44"/>
        <v>1141780</v>
      </c>
      <c r="AC62" s="1">
        <f t="shared" si="44"/>
        <v>8702</v>
      </c>
      <c r="AD62" s="1">
        <f t="shared" si="44"/>
        <v>32437</v>
      </c>
      <c r="AE62" s="1">
        <f t="shared" si="44"/>
        <v>50160</v>
      </c>
      <c r="AF62" s="1"/>
      <c r="AG62" s="2">
        <f t="shared" si="44"/>
        <v>3839578</v>
      </c>
      <c r="AJ62" s="9">
        <v>1998</v>
      </c>
      <c r="AK62" s="1">
        <f t="shared" si="53"/>
        <v>19.604841590194358</v>
      </c>
      <c r="AL62" s="1">
        <f t="shared" si="54"/>
        <v>132.33722783723658</v>
      </c>
      <c r="AM62" s="1">
        <f t="shared" si="55"/>
        <v>45.96644449551827</v>
      </c>
      <c r="AN62" s="1">
        <f t="shared" si="56"/>
        <v>6.165798316737059</v>
      </c>
      <c r="AO62" s="1">
        <f t="shared" si="57"/>
        <v>3.9872408293460926</v>
      </c>
      <c r="AP62" s="1"/>
      <c r="AQ62" s="1">
        <f t="shared" si="58"/>
        <v>52.87039356929329</v>
      </c>
      <c r="AR62" s="1">
        <f t="shared" si="59"/>
        <v>8.762417989244131</v>
      </c>
    </row>
    <row r="63" spans="1:44" ht="12.75">
      <c r="A63" s="9">
        <v>1999</v>
      </c>
      <c r="B63" s="2">
        <f t="shared" si="60"/>
        <v>530</v>
      </c>
      <c r="C63" s="2">
        <f t="shared" si="60"/>
        <v>1476</v>
      </c>
      <c r="D63">
        <f t="shared" si="60"/>
        <v>1</v>
      </c>
      <c r="E63">
        <f t="shared" si="60"/>
        <v>0</v>
      </c>
      <c r="F63">
        <f t="shared" si="60"/>
        <v>5</v>
      </c>
      <c r="G63">
        <f t="shared" si="60"/>
        <v>0</v>
      </c>
      <c r="H63" s="2">
        <f t="shared" si="60"/>
        <v>2012</v>
      </c>
      <c r="J63" s="9">
        <v>1999</v>
      </c>
      <c r="K63" s="2">
        <f t="shared" si="41"/>
        <v>530</v>
      </c>
      <c r="L63" s="2">
        <f t="shared" si="41"/>
        <v>1476</v>
      </c>
      <c r="M63" s="2">
        <f t="shared" si="41"/>
        <v>6</v>
      </c>
      <c r="N63" s="2">
        <f t="shared" si="41"/>
        <v>2012</v>
      </c>
      <c r="O63" s="2"/>
      <c r="P63" s="9">
        <f t="shared" si="42"/>
        <v>1999</v>
      </c>
      <c r="Q63" s="2">
        <f t="shared" si="46"/>
        <v>26.341948310139163</v>
      </c>
      <c r="R63" s="2">
        <f t="shared" si="47"/>
        <v>73.35984095427436</v>
      </c>
      <c r="S63" s="1">
        <f t="shared" si="48"/>
        <v>0.049701789264413515</v>
      </c>
      <c r="T63" s="1">
        <f t="shared" si="49"/>
        <v>0</v>
      </c>
      <c r="U63" s="1">
        <f t="shared" si="50"/>
        <v>0.2485089463220676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4"/>
        <v>2637674</v>
      </c>
      <c r="AB63" s="2">
        <f t="shared" si="44"/>
        <v>1151043</v>
      </c>
      <c r="AC63" s="1">
        <f t="shared" si="44"/>
        <v>8948</v>
      </c>
      <c r="AD63" s="1">
        <f t="shared" si="44"/>
        <v>33772</v>
      </c>
      <c r="AE63" s="1">
        <f t="shared" si="44"/>
        <v>54299</v>
      </c>
      <c r="AF63" s="1"/>
      <c r="AG63" s="2">
        <f t="shared" si="44"/>
        <v>3885736</v>
      </c>
      <c r="AJ63" s="9">
        <v>1999</v>
      </c>
      <c r="AK63" s="1">
        <f t="shared" si="53"/>
        <v>20.093461132801096</v>
      </c>
      <c r="AL63" s="1">
        <f>(C63/AB63)*100000</f>
        <v>128.23152566845897</v>
      </c>
      <c r="AM63" s="1">
        <f>(D63/AC63)*100000</f>
        <v>11.175681716584712</v>
      </c>
      <c r="AN63" s="1">
        <f>(E63/AD63)*100000</f>
        <v>0</v>
      </c>
      <c r="AO63" s="1">
        <f>(F63/AE63)*100000</f>
        <v>9.208272712204645</v>
      </c>
      <c r="AP63" s="1"/>
      <c r="AQ63" s="1">
        <f t="shared" si="58"/>
        <v>51.77912241078653</v>
      </c>
      <c r="AR63" s="1">
        <f t="shared" si="59"/>
        <v>6.184355641678433</v>
      </c>
    </row>
    <row r="64" spans="1:23" s="4" customFormat="1" ht="12.75">
      <c r="A64" s="13" t="s">
        <v>14</v>
      </c>
      <c r="B64" s="21">
        <f t="shared" si="60"/>
        <v>8063</v>
      </c>
      <c r="C64" s="21">
        <f t="shared" si="60"/>
        <v>20066</v>
      </c>
      <c r="D64" s="4">
        <f t="shared" si="60"/>
        <v>30</v>
      </c>
      <c r="E64" s="4">
        <f t="shared" si="60"/>
        <v>5</v>
      </c>
      <c r="F64" s="4">
        <f t="shared" si="60"/>
        <v>43</v>
      </c>
      <c r="G64" s="4">
        <f t="shared" si="60"/>
        <v>0</v>
      </c>
      <c r="H64" s="21">
        <f t="shared" si="60"/>
        <v>28207</v>
      </c>
      <c r="J64" s="13" t="s">
        <v>14</v>
      </c>
      <c r="K64" s="21">
        <f t="shared" si="41"/>
        <v>8063</v>
      </c>
      <c r="L64" s="21">
        <f t="shared" si="41"/>
        <v>20066</v>
      </c>
      <c r="M64" s="21">
        <f t="shared" si="41"/>
        <v>78</v>
      </c>
      <c r="N64" s="21">
        <f t="shared" si="41"/>
        <v>28207</v>
      </c>
      <c r="O64" s="21"/>
      <c r="P64" s="13" t="str">
        <f t="shared" si="42"/>
        <v>Total</v>
      </c>
      <c r="Q64" s="21">
        <f t="shared" si="46"/>
        <v>28.585102988619848</v>
      </c>
      <c r="R64" s="21">
        <f t="shared" si="47"/>
        <v>71.13836990817882</v>
      </c>
      <c r="S64" s="23">
        <f t="shared" si="48"/>
        <v>0.10635657815435885</v>
      </c>
      <c r="T64" s="23">
        <f t="shared" si="49"/>
        <v>0.017726096359059806</v>
      </c>
      <c r="U64" s="23">
        <f t="shared" si="50"/>
        <v>0.15244442868791436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SOUTH CAROLINA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SOUTH CAROLINA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SOUTH CAROLINA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SOUTH CAROLINA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 s="2"/>
      <c r="C69" s="2"/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>
        <f>AA47</f>
        <v>2215661</v>
      </c>
      <c r="AB69" s="2">
        <f aca="true" t="shared" si="61" ref="AB69:AG69">AB47</f>
        <v>965392</v>
      </c>
      <c r="AC69" s="1">
        <f t="shared" si="61"/>
        <v>6228</v>
      </c>
      <c r="AD69" s="1">
        <f t="shared" si="61"/>
        <v>15127</v>
      </c>
      <c r="AE69" s="1">
        <f t="shared" si="61"/>
        <v>31669</v>
      </c>
      <c r="AF69" s="1"/>
      <c r="AG69" s="2">
        <f t="shared" si="61"/>
        <v>3234077</v>
      </c>
      <c r="AJ69" s="9">
        <v>1983</v>
      </c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9">
        <v>1984</v>
      </c>
      <c r="B70">
        <v>295</v>
      </c>
      <c r="C70">
        <v>451</v>
      </c>
      <c r="D70">
        <v>0</v>
      </c>
      <c r="E70">
        <v>0</v>
      </c>
      <c r="F70">
        <v>0</v>
      </c>
      <c r="H70" s="2">
        <f aca="true" t="shared" si="62" ref="H70:H85">SUM(B70:G70)</f>
        <v>746</v>
      </c>
      <c r="J70" s="9">
        <v>1984</v>
      </c>
      <c r="K70" s="2">
        <f aca="true" t="shared" si="63" ref="K70:K85">B70</f>
        <v>295</v>
      </c>
      <c r="L70" s="2">
        <f aca="true" t="shared" si="64" ref="L70:L85">C70</f>
        <v>451</v>
      </c>
      <c r="M70" s="2">
        <f>N70-K70-L70</f>
        <v>0</v>
      </c>
      <c r="N70" s="2">
        <f>H70</f>
        <v>746</v>
      </c>
      <c r="O70" s="2"/>
      <c r="Z70" s="9">
        <v>1984</v>
      </c>
      <c r="AA70" s="2">
        <f aca="true" t="shared" si="65" ref="AA70:AG85">AA48</f>
        <v>2242968</v>
      </c>
      <c r="AB70" s="2">
        <f t="shared" si="65"/>
        <v>974901</v>
      </c>
      <c r="AC70" s="1">
        <f t="shared" si="65"/>
        <v>6456</v>
      </c>
      <c r="AD70" s="1">
        <f t="shared" si="65"/>
        <v>15971</v>
      </c>
      <c r="AE70" s="1">
        <f t="shared" si="65"/>
        <v>31568</v>
      </c>
      <c r="AF70" s="1"/>
      <c r="AG70" s="2">
        <f t="shared" si="65"/>
        <v>3271864</v>
      </c>
      <c r="AJ70" s="9">
        <v>1984</v>
      </c>
      <c r="AK70" s="1">
        <f aca="true" t="shared" si="66" ref="AK70:AO72">(B70/AA70)*100000</f>
        <v>13.152216170716658</v>
      </c>
      <c r="AL70" s="1">
        <f t="shared" si="66"/>
        <v>46.26110753809874</v>
      </c>
      <c r="AM70" s="1">
        <f t="shared" si="66"/>
        <v>0</v>
      </c>
      <c r="AN70" s="1">
        <f t="shared" si="66"/>
        <v>0</v>
      </c>
      <c r="AO70" s="1">
        <f t="shared" si="66"/>
        <v>0</v>
      </c>
      <c r="AP70" s="1"/>
      <c r="AQ70" s="1">
        <f>(H70/AG70)*100000</f>
        <v>22.80045869877232</v>
      </c>
      <c r="AR70" s="1">
        <f>(SUM(D70:F70)/SUM(AC70:AE70))*100000</f>
        <v>0</v>
      </c>
    </row>
    <row r="71" spans="1:44" ht="12.75">
      <c r="A71" s="9">
        <v>1985</v>
      </c>
      <c r="B71">
        <v>433</v>
      </c>
      <c r="C71">
        <v>712</v>
      </c>
      <c r="D71">
        <v>3</v>
      </c>
      <c r="E71">
        <v>0</v>
      </c>
      <c r="F71">
        <v>0</v>
      </c>
      <c r="H71" s="2">
        <f t="shared" si="62"/>
        <v>1148</v>
      </c>
      <c r="J71" s="9">
        <v>1985</v>
      </c>
      <c r="K71" s="2">
        <f t="shared" si="63"/>
        <v>433</v>
      </c>
      <c r="L71" s="2">
        <f t="shared" si="64"/>
        <v>712</v>
      </c>
      <c r="M71" s="2">
        <f>N71-K71-L71</f>
        <v>3</v>
      </c>
      <c r="N71" s="2">
        <f>H71</f>
        <v>1148</v>
      </c>
      <c r="Z71" s="9">
        <v>1985</v>
      </c>
      <c r="AA71" s="2">
        <f t="shared" si="65"/>
        <v>2267108</v>
      </c>
      <c r="AB71" s="2">
        <f t="shared" si="65"/>
        <v>981300</v>
      </c>
      <c r="AC71" s="1">
        <f t="shared" si="65"/>
        <v>6687</v>
      </c>
      <c r="AD71" s="1">
        <f t="shared" si="65"/>
        <v>16841</v>
      </c>
      <c r="AE71" s="1">
        <f t="shared" si="65"/>
        <v>31283</v>
      </c>
      <c r="AF71" s="1"/>
      <c r="AG71" s="2">
        <f t="shared" si="65"/>
        <v>3303219</v>
      </c>
      <c r="AJ71" s="9">
        <v>1985</v>
      </c>
      <c r="AK71" s="1">
        <f t="shared" si="66"/>
        <v>19.09922244551208</v>
      </c>
      <c r="AL71" s="1">
        <f t="shared" si="66"/>
        <v>72.55681239172526</v>
      </c>
      <c r="AM71" s="1">
        <f t="shared" si="66"/>
        <v>44.86316733961417</v>
      </c>
      <c r="AN71" s="1">
        <f t="shared" si="66"/>
        <v>0</v>
      </c>
      <c r="AO71" s="1">
        <f t="shared" si="66"/>
        <v>0</v>
      </c>
      <c r="AP71" s="1"/>
      <c r="AQ71" s="1">
        <f>(H71/AG71)*100000</f>
        <v>34.75397786220048</v>
      </c>
      <c r="AR71" s="1">
        <f>(SUM(D71:F71)/SUM(AC71:AE71))*100000</f>
        <v>5.473353888817938</v>
      </c>
    </row>
    <row r="72" spans="1:44" ht="12.75">
      <c r="A72" s="9">
        <v>1986</v>
      </c>
      <c r="B72">
        <v>501</v>
      </c>
      <c r="C72">
        <v>871</v>
      </c>
      <c r="D72">
        <v>2</v>
      </c>
      <c r="E72">
        <v>1</v>
      </c>
      <c r="F72">
        <v>3</v>
      </c>
      <c r="H72" s="2">
        <f t="shared" si="62"/>
        <v>1378</v>
      </c>
      <c r="J72" s="9">
        <v>1986</v>
      </c>
      <c r="K72" s="2">
        <f t="shared" si="63"/>
        <v>501</v>
      </c>
      <c r="L72" s="2">
        <f t="shared" si="64"/>
        <v>871</v>
      </c>
      <c r="M72" s="2">
        <f aca="true" t="shared" si="67" ref="M72:M86">N72-K72-L72</f>
        <v>6</v>
      </c>
      <c r="N72" s="2">
        <f aca="true" t="shared" si="68" ref="N72:N85">H72</f>
        <v>1378</v>
      </c>
      <c r="Z72" s="9">
        <v>1986</v>
      </c>
      <c r="AA72" s="2">
        <f t="shared" si="65"/>
        <v>2295885</v>
      </c>
      <c r="AB72" s="2">
        <f t="shared" si="65"/>
        <v>991024</v>
      </c>
      <c r="AC72" s="1">
        <f t="shared" si="65"/>
        <v>6932</v>
      </c>
      <c r="AD72" s="1">
        <f t="shared" si="65"/>
        <v>17764</v>
      </c>
      <c r="AE72" s="1">
        <f t="shared" si="65"/>
        <v>31173</v>
      </c>
      <c r="AF72" s="1"/>
      <c r="AG72" s="2">
        <f t="shared" si="65"/>
        <v>3342778</v>
      </c>
      <c r="AJ72" s="9">
        <v>1986</v>
      </c>
      <c r="AK72" s="1">
        <f t="shared" si="66"/>
        <v>21.821650474653563</v>
      </c>
      <c r="AL72" s="1">
        <f t="shared" si="66"/>
        <v>87.88889068276853</v>
      </c>
      <c r="AM72" s="1">
        <f t="shared" si="66"/>
        <v>28.851702250432773</v>
      </c>
      <c r="AN72" s="1">
        <f t="shared" si="66"/>
        <v>5.629362756136006</v>
      </c>
      <c r="AO72" s="1">
        <f t="shared" si="66"/>
        <v>9.6237128284092</v>
      </c>
      <c r="AP72" s="1"/>
      <c r="AQ72" s="1">
        <f>(H72/AG72)*100000</f>
        <v>41.22319819024775</v>
      </c>
      <c r="AR72" s="1">
        <f>(SUM(D72:F72)/SUM(AC72:AE72))*100000</f>
        <v>10.739408258604952</v>
      </c>
    </row>
    <row r="73" spans="1:44" ht="12.75">
      <c r="A73" s="9">
        <v>1987</v>
      </c>
      <c r="B73">
        <v>312</v>
      </c>
      <c r="C73">
        <v>568</v>
      </c>
      <c r="D73">
        <v>0</v>
      </c>
      <c r="E73">
        <v>0</v>
      </c>
      <c r="F73">
        <v>1</v>
      </c>
      <c r="H73" s="2">
        <f t="shared" si="62"/>
        <v>881</v>
      </c>
      <c r="J73" s="9">
        <v>1987</v>
      </c>
      <c r="K73" s="2">
        <f t="shared" si="63"/>
        <v>312</v>
      </c>
      <c r="L73" s="2">
        <f t="shared" si="64"/>
        <v>568</v>
      </c>
      <c r="M73" s="2">
        <f t="shared" si="67"/>
        <v>1</v>
      </c>
      <c r="N73" s="2">
        <f t="shared" si="68"/>
        <v>881</v>
      </c>
      <c r="Z73" s="9">
        <v>1987</v>
      </c>
      <c r="AA73" s="2">
        <f t="shared" si="65"/>
        <v>2322212</v>
      </c>
      <c r="AB73" s="2">
        <f t="shared" si="65"/>
        <v>1001440</v>
      </c>
      <c r="AC73" s="1">
        <f t="shared" si="65"/>
        <v>7202</v>
      </c>
      <c r="AD73" s="1">
        <f t="shared" si="65"/>
        <v>18645</v>
      </c>
      <c r="AE73" s="1">
        <f t="shared" si="65"/>
        <v>31009</v>
      </c>
      <c r="AF73" s="1"/>
      <c r="AG73" s="2">
        <f t="shared" si="65"/>
        <v>3380508</v>
      </c>
      <c r="AJ73" s="9">
        <v>1987</v>
      </c>
      <c r="AK73" s="1">
        <f aca="true" t="shared" si="69" ref="AK73:AK85">(B73/AA73)*100000</f>
        <v>13.4354658403281</v>
      </c>
      <c r="AL73" s="1">
        <f aca="true" t="shared" si="70" ref="AL73:AL84">(C73/AB73)*100000</f>
        <v>56.718325611119994</v>
      </c>
      <c r="AM73" s="1">
        <f aca="true" t="shared" si="71" ref="AM73:AM84">(D73/AC73)*100000</f>
        <v>0</v>
      </c>
      <c r="AN73" s="1">
        <f aca="true" t="shared" si="72" ref="AN73:AN84">(E73/AD73)*100000</f>
        <v>0</v>
      </c>
      <c r="AO73" s="1">
        <f aca="true" t="shared" si="73" ref="AO73:AO84">(F73/AE73)*100000</f>
        <v>3.2248701989744912</v>
      </c>
      <c r="AP73" s="1"/>
      <c r="AQ73" s="1">
        <f aca="true" t="shared" si="74" ref="AQ73:AQ85">(H73/AG73)*100000</f>
        <v>26.06117187120989</v>
      </c>
      <c r="AR73" s="1">
        <f aca="true" t="shared" si="75" ref="AR73:AR85">(SUM(D73:F73)/SUM(AC73:AE73))*100000</f>
        <v>1.7588293232024763</v>
      </c>
    </row>
    <row r="74" spans="1:44" ht="12.75">
      <c r="A74" s="9">
        <v>1988</v>
      </c>
      <c r="B74">
        <v>350</v>
      </c>
      <c r="C74">
        <v>685</v>
      </c>
      <c r="D74">
        <v>1</v>
      </c>
      <c r="E74">
        <v>0</v>
      </c>
      <c r="F74">
        <v>0</v>
      </c>
      <c r="H74" s="2">
        <f t="shared" si="62"/>
        <v>1036</v>
      </c>
      <c r="J74" s="9">
        <v>1988</v>
      </c>
      <c r="K74" s="2">
        <f t="shared" si="63"/>
        <v>350</v>
      </c>
      <c r="L74" s="2">
        <f t="shared" si="64"/>
        <v>685</v>
      </c>
      <c r="M74" s="2">
        <f t="shared" si="67"/>
        <v>1</v>
      </c>
      <c r="N74" s="2">
        <f t="shared" si="68"/>
        <v>1036</v>
      </c>
      <c r="Z74" s="9">
        <v>1988</v>
      </c>
      <c r="AA74" s="2">
        <f t="shared" si="65"/>
        <v>2342718</v>
      </c>
      <c r="AB74" s="2">
        <f t="shared" si="65"/>
        <v>1011575</v>
      </c>
      <c r="AC74" s="1">
        <f t="shared" si="65"/>
        <v>7477</v>
      </c>
      <c r="AD74" s="1">
        <f t="shared" si="65"/>
        <v>19510</v>
      </c>
      <c r="AE74" s="1">
        <f t="shared" si="65"/>
        <v>30825</v>
      </c>
      <c r="AF74" s="1"/>
      <c r="AG74" s="2">
        <f t="shared" si="65"/>
        <v>3412105</v>
      </c>
      <c r="AJ74" s="9">
        <v>1988</v>
      </c>
      <c r="AK74" s="1">
        <f t="shared" si="69"/>
        <v>14.939911675242175</v>
      </c>
      <c r="AL74" s="1">
        <f t="shared" si="70"/>
        <v>67.71618515680993</v>
      </c>
      <c r="AM74" s="1">
        <f t="shared" si="71"/>
        <v>13.374348000534972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30.362488844862632</v>
      </c>
      <c r="AR74" s="1">
        <f t="shared" si="75"/>
        <v>1.7297446896838027</v>
      </c>
    </row>
    <row r="75" spans="1:44" ht="12.75">
      <c r="A75" s="9">
        <v>1989</v>
      </c>
      <c r="B75">
        <v>431</v>
      </c>
      <c r="C75">
        <v>878</v>
      </c>
      <c r="D75">
        <v>0</v>
      </c>
      <c r="E75">
        <v>1</v>
      </c>
      <c r="F75">
        <v>1</v>
      </c>
      <c r="H75" s="2">
        <f t="shared" si="62"/>
        <v>1311</v>
      </c>
      <c r="J75" s="9">
        <v>1989</v>
      </c>
      <c r="K75" s="2">
        <f t="shared" si="63"/>
        <v>431</v>
      </c>
      <c r="L75" s="2">
        <f t="shared" si="64"/>
        <v>878</v>
      </c>
      <c r="M75" s="2">
        <f t="shared" si="67"/>
        <v>2</v>
      </c>
      <c r="N75" s="2">
        <f t="shared" si="68"/>
        <v>1311</v>
      </c>
      <c r="Z75" s="9">
        <v>1989</v>
      </c>
      <c r="AA75" s="2">
        <f t="shared" si="65"/>
        <v>2371358</v>
      </c>
      <c r="AB75" s="2">
        <f t="shared" si="65"/>
        <v>1026348</v>
      </c>
      <c r="AC75" s="1">
        <f t="shared" si="65"/>
        <v>7789</v>
      </c>
      <c r="AD75" s="1">
        <f t="shared" si="65"/>
        <v>20589</v>
      </c>
      <c r="AE75" s="1">
        <f t="shared" si="65"/>
        <v>30695</v>
      </c>
      <c r="AF75" s="1"/>
      <c r="AG75" s="2">
        <f t="shared" si="65"/>
        <v>3456779</v>
      </c>
      <c r="AJ75" s="9">
        <v>1989</v>
      </c>
      <c r="AK75" s="1">
        <f t="shared" si="69"/>
        <v>18.175239672795083</v>
      </c>
      <c r="AL75" s="1">
        <f t="shared" si="70"/>
        <v>85.54603311937082</v>
      </c>
      <c r="AM75" s="1">
        <f t="shared" si="71"/>
        <v>0</v>
      </c>
      <c r="AN75" s="1">
        <f t="shared" si="72"/>
        <v>4.856962455680218</v>
      </c>
      <c r="AO75" s="1">
        <f t="shared" si="73"/>
        <v>3.2578595862518327</v>
      </c>
      <c r="AP75" s="1"/>
      <c r="AQ75" s="1">
        <f t="shared" si="74"/>
        <v>37.925479181631225</v>
      </c>
      <c r="AR75" s="1">
        <f t="shared" si="75"/>
        <v>3.385641494422156</v>
      </c>
    </row>
    <row r="76" spans="1:44" ht="12.75">
      <c r="A76" s="9">
        <v>1990</v>
      </c>
      <c r="B76">
        <v>430</v>
      </c>
      <c r="C76">
        <v>935</v>
      </c>
      <c r="D76">
        <v>1</v>
      </c>
      <c r="E76">
        <v>0</v>
      </c>
      <c r="F76">
        <v>0</v>
      </c>
      <c r="H76" s="2">
        <f t="shared" si="62"/>
        <v>1366</v>
      </c>
      <c r="J76" s="9">
        <v>1990</v>
      </c>
      <c r="K76" s="2">
        <f t="shared" si="63"/>
        <v>430</v>
      </c>
      <c r="L76" s="2">
        <f t="shared" si="64"/>
        <v>935</v>
      </c>
      <c r="M76" s="2">
        <f t="shared" si="67"/>
        <v>1</v>
      </c>
      <c r="N76" s="2">
        <f t="shared" si="68"/>
        <v>1366</v>
      </c>
      <c r="Z76" s="9">
        <v>1990</v>
      </c>
      <c r="AA76" s="2">
        <f t="shared" si="65"/>
        <v>2398113</v>
      </c>
      <c r="AB76" s="2">
        <f t="shared" si="65"/>
        <v>1040579</v>
      </c>
      <c r="AC76" s="1">
        <f t="shared" si="65"/>
        <v>8038</v>
      </c>
      <c r="AD76" s="1">
        <f t="shared" si="65"/>
        <v>21590</v>
      </c>
      <c r="AE76" s="1">
        <f t="shared" si="65"/>
        <v>30744</v>
      </c>
      <c r="AF76" s="1"/>
      <c r="AG76" s="2">
        <f t="shared" si="65"/>
        <v>3499064</v>
      </c>
      <c r="AJ76" s="9">
        <v>1990</v>
      </c>
      <c r="AK76" s="1">
        <f t="shared" si="69"/>
        <v>17.93076473043597</v>
      </c>
      <c r="AL76" s="1">
        <f t="shared" si="70"/>
        <v>89.85382176653575</v>
      </c>
      <c r="AM76" s="1">
        <f t="shared" si="71"/>
        <v>12.44090569793481</v>
      </c>
      <c r="AN76" s="1">
        <f t="shared" si="72"/>
        <v>0</v>
      </c>
      <c r="AO76" s="1">
        <f t="shared" si="73"/>
        <v>0</v>
      </c>
      <c r="AP76" s="1"/>
      <c r="AQ76" s="1">
        <f t="shared" si="74"/>
        <v>39.03901157566709</v>
      </c>
      <c r="AR76" s="1">
        <f t="shared" si="75"/>
        <v>1.6563970052342145</v>
      </c>
    </row>
    <row r="77" spans="1:44" ht="12.75">
      <c r="A77" s="9">
        <v>1991</v>
      </c>
      <c r="B77">
        <v>413</v>
      </c>
      <c r="C77">
        <v>918</v>
      </c>
      <c r="D77">
        <v>0</v>
      </c>
      <c r="E77">
        <v>0</v>
      </c>
      <c r="F77">
        <v>3</v>
      </c>
      <c r="H77" s="2">
        <f t="shared" si="62"/>
        <v>1334</v>
      </c>
      <c r="J77" s="9">
        <v>1991</v>
      </c>
      <c r="K77" s="2">
        <f t="shared" si="63"/>
        <v>413</v>
      </c>
      <c r="L77" s="2">
        <f t="shared" si="64"/>
        <v>918</v>
      </c>
      <c r="M77" s="2">
        <f t="shared" si="67"/>
        <v>3</v>
      </c>
      <c r="N77" s="2">
        <f t="shared" si="68"/>
        <v>1334</v>
      </c>
      <c r="Z77" s="9">
        <v>1991</v>
      </c>
      <c r="AA77" s="2">
        <f t="shared" si="65"/>
        <v>2436598</v>
      </c>
      <c r="AB77" s="2">
        <f t="shared" si="65"/>
        <v>1059623</v>
      </c>
      <c r="AC77" s="1">
        <f t="shared" si="65"/>
        <v>8080</v>
      </c>
      <c r="AD77" s="1">
        <f t="shared" si="65"/>
        <v>22568</v>
      </c>
      <c r="AE77" s="1">
        <f t="shared" si="65"/>
        <v>32601</v>
      </c>
      <c r="AF77" s="1"/>
      <c r="AG77" s="2">
        <f t="shared" si="65"/>
        <v>3559470</v>
      </c>
      <c r="AJ77" s="9">
        <v>1991</v>
      </c>
      <c r="AK77" s="1">
        <f t="shared" si="69"/>
        <v>16.949862061776297</v>
      </c>
      <c r="AL77" s="1">
        <f t="shared" si="70"/>
        <v>86.6345860744812</v>
      </c>
      <c r="AM77" s="1">
        <f t="shared" si="71"/>
        <v>0</v>
      </c>
      <c r="AN77" s="1">
        <f t="shared" si="72"/>
        <v>0</v>
      </c>
      <c r="AO77" s="1">
        <f t="shared" si="73"/>
        <v>9.202171712524155</v>
      </c>
      <c r="AP77" s="1"/>
      <c r="AQ77" s="1">
        <f t="shared" si="74"/>
        <v>37.477489626264585</v>
      </c>
      <c r="AR77" s="1">
        <f t="shared" si="75"/>
        <v>4.7431579945928</v>
      </c>
    </row>
    <row r="78" spans="1:44" ht="12.75">
      <c r="A78" s="9">
        <v>1992</v>
      </c>
      <c r="B78">
        <v>418</v>
      </c>
      <c r="C78">
        <v>1039</v>
      </c>
      <c r="D78">
        <v>2</v>
      </c>
      <c r="E78">
        <v>0</v>
      </c>
      <c r="F78">
        <v>0</v>
      </c>
      <c r="H78" s="2">
        <f t="shared" si="62"/>
        <v>1459</v>
      </c>
      <c r="J78" s="9">
        <v>1992</v>
      </c>
      <c r="K78" s="2">
        <f t="shared" si="63"/>
        <v>418</v>
      </c>
      <c r="L78" s="2">
        <f t="shared" si="64"/>
        <v>1039</v>
      </c>
      <c r="M78" s="2">
        <f t="shared" si="67"/>
        <v>2</v>
      </c>
      <c r="N78" s="2">
        <f t="shared" si="68"/>
        <v>1459</v>
      </c>
      <c r="Z78" s="9">
        <v>1992</v>
      </c>
      <c r="AA78" s="2">
        <f t="shared" si="65"/>
        <v>2459912</v>
      </c>
      <c r="AB78" s="2">
        <f t="shared" si="65"/>
        <v>1074812</v>
      </c>
      <c r="AC78" s="1">
        <f t="shared" si="65"/>
        <v>8012</v>
      </c>
      <c r="AD78" s="1">
        <f t="shared" si="65"/>
        <v>23152</v>
      </c>
      <c r="AE78" s="1">
        <f t="shared" si="65"/>
        <v>34688</v>
      </c>
      <c r="AF78" s="1"/>
      <c r="AG78" s="2">
        <f t="shared" si="65"/>
        <v>3600576</v>
      </c>
      <c r="AJ78" s="9">
        <v>1992</v>
      </c>
      <c r="AK78" s="1">
        <f t="shared" si="69"/>
        <v>16.992477779692933</v>
      </c>
      <c r="AL78" s="1">
        <f t="shared" si="70"/>
        <v>96.66806846220548</v>
      </c>
      <c r="AM78" s="1">
        <f t="shared" si="71"/>
        <v>24.962556165751376</v>
      </c>
      <c r="AN78" s="1">
        <f t="shared" si="72"/>
        <v>0</v>
      </c>
      <c r="AO78" s="1">
        <f t="shared" si="73"/>
        <v>0</v>
      </c>
      <c r="AP78" s="1"/>
      <c r="AQ78" s="1">
        <f t="shared" si="74"/>
        <v>40.52129437067847</v>
      </c>
      <c r="AR78" s="1">
        <f t="shared" si="75"/>
        <v>3.0371135273036507</v>
      </c>
    </row>
    <row r="79" spans="1:44" ht="12.75">
      <c r="A79" s="9">
        <v>1993</v>
      </c>
      <c r="B79">
        <v>449</v>
      </c>
      <c r="C79">
        <v>1230</v>
      </c>
      <c r="D79">
        <v>1</v>
      </c>
      <c r="E79">
        <v>0</v>
      </c>
      <c r="F79">
        <v>1</v>
      </c>
      <c r="H79" s="2">
        <f t="shared" si="62"/>
        <v>1681</v>
      </c>
      <c r="J79" s="9">
        <v>1993</v>
      </c>
      <c r="K79" s="2">
        <f t="shared" si="63"/>
        <v>449</v>
      </c>
      <c r="L79" s="2">
        <f t="shared" si="64"/>
        <v>1230</v>
      </c>
      <c r="M79" s="2">
        <f t="shared" si="67"/>
        <v>2</v>
      </c>
      <c r="N79" s="2">
        <f t="shared" si="68"/>
        <v>1681</v>
      </c>
      <c r="Z79" s="9">
        <v>1993</v>
      </c>
      <c r="AA79" s="2">
        <f t="shared" si="65"/>
        <v>2477171</v>
      </c>
      <c r="AB79" s="2">
        <f t="shared" si="65"/>
        <v>1088874</v>
      </c>
      <c r="AC79" s="1">
        <f t="shared" si="65"/>
        <v>8008</v>
      </c>
      <c r="AD79" s="1">
        <f t="shared" si="65"/>
        <v>24628</v>
      </c>
      <c r="AE79" s="1">
        <f t="shared" si="65"/>
        <v>35826</v>
      </c>
      <c r="AF79" s="1"/>
      <c r="AG79" s="2">
        <f t="shared" si="65"/>
        <v>3634507</v>
      </c>
      <c r="AJ79" s="9">
        <v>1993</v>
      </c>
      <c r="AK79" s="1">
        <f t="shared" si="69"/>
        <v>18.125514952338776</v>
      </c>
      <c r="AL79" s="1">
        <f t="shared" si="70"/>
        <v>112.96072823852897</v>
      </c>
      <c r="AM79" s="1">
        <f t="shared" si="71"/>
        <v>12.487512487512488</v>
      </c>
      <c r="AN79" s="1">
        <f t="shared" si="72"/>
        <v>0</v>
      </c>
      <c r="AO79" s="1">
        <f t="shared" si="73"/>
        <v>2.791268910846871</v>
      </c>
      <c r="AP79" s="1"/>
      <c r="AQ79" s="1">
        <f t="shared" si="74"/>
        <v>46.25111466286899</v>
      </c>
      <c r="AR79" s="1">
        <f t="shared" si="75"/>
        <v>2.9213286202564928</v>
      </c>
    </row>
    <row r="80" spans="1:44" ht="12.75">
      <c r="A80" s="9">
        <v>1994</v>
      </c>
      <c r="B80">
        <v>503</v>
      </c>
      <c r="C80">
        <v>1469</v>
      </c>
      <c r="D80">
        <v>2</v>
      </c>
      <c r="E80">
        <v>0</v>
      </c>
      <c r="F80">
        <v>3</v>
      </c>
      <c r="H80" s="2">
        <f t="shared" si="62"/>
        <v>1977</v>
      </c>
      <c r="J80" s="9">
        <v>1994</v>
      </c>
      <c r="K80" s="2">
        <f t="shared" si="63"/>
        <v>503</v>
      </c>
      <c r="L80" s="2">
        <f t="shared" si="64"/>
        <v>1469</v>
      </c>
      <c r="M80" s="2">
        <f t="shared" si="67"/>
        <v>5</v>
      </c>
      <c r="N80" s="2">
        <f t="shared" si="68"/>
        <v>1977</v>
      </c>
      <c r="Z80" s="9">
        <v>1994</v>
      </c>
      <c r="AA80" s="2">
        <f t="shared" si="65"/>
        <v>2496211</v>
      </c>
      <c r="AB80" s="2">
        <f t="shared" si="65"/>
        <v>1100056</v>
      </c>
      <c r="AC80" s="1">
        <f t="shared" si="65"/>
        <v>8004</v>
      </c>
      <c r="AD80" s="1">
        <f t="shared" si="65"/>
        <v>25315</v>
      </c>
      <c r="AE80" s="1">
        <f t="shared" si="65"/>
        <v>36870</v>
      </c>
      <c r="AF80" s="1"/>
      <c r="AG80" s="2">
        <f t="shared" si="65"/>
        <v>3666456</v>
      </c>
      <c r="AJ80" s="9">
        <v>1994</v>
      </c>
      <c r="AK80" s="1">
        <f t="shared" si="69"/>
        <v>20.15054015866447</v>
      </c>
      <c r="AL80" s="1">
        <f t="shared" si="70"/>
        <v>133.53865621386547</v>
      </c>
      <c r="AM80" s="1">
        <f t="shared" si="71"/>
        <v>24.98750624687656</v>
      </c>
      <c r="AN80" s="1">
        <f t="shared" si="72"/>
        <v>0</v>
      </c>
      <c r="AO80" s="1">
        <f t="shared" si="73"/>
        <v>8.136696501220504</v>
      </c>
      <c r="AP80" s="1"/>
      <c r="AQ80" s="1">
        <f t="shared" si="74"/>
        <v>53.921279840805404</v>
      </c>
      <c r="AR80" s="1">
        <f t="shared" si="75"/>
        <v>7.1236233597857215</v>
      </c>
    </row>
    <row r="81" spans="1:44" ht="12.75">
      <c r="A81" s="9">
        <v>1995</v>
      </c>
      <c r="B81">
        <v>515</v>
      </c>
      <c r="C81">
        <v>1636</v>
      </c>
      <c r="D81">
        <v>4</v>
      </c>
      <c r="E81">
        <v>0</v>
      </c>
      <c r="F81">
        <v>2</v>
      </c>
      <c r="H81" s="2">
        <f t="shared" si="62"/>
        <v>2157</v>
      </c>
      <c r="J81" s="9">
        <v>1995</v>
      </c>
      <c r="K81" s="2">
        <f t="shared" si="63"/>
        <v>515</v>
      </c>
      <c r="L81" s="2">
        <f t="shared" si="64"/>
        <v>1636</v>
      </c>
      <c r="M81" s="2">
        <f t="shared" si="67"/>
        <v>6</v>
      </c>
      <c r="N81" s="2">
        <f t="shared" si="68"/>
        <v>2157</v>
      </c>
      <c r="Z81" s="9">
        <v>1995</v>
      </c>
      <c r="AA81" s="2">
        <f t="shared" si="65"/>
        <v>2513975</v>
      </c>
      <c r="AB81" s="2">
        <f t="shared" si="65"/>
        <v>1110729</v>
      </c>
      <c r="AC81" s="1">
        <f t="shared" si="65"/>
        <v>8273</v>
      </c>
      <c r="AD81" s="1">
        <f t="shared" si="65"/>
        <v>27238</v>
      </c>
      <c r="AE81" s="1">
        <f t="shared" si="65"/>
        <v>39728</v>
      </c>
      <c r="AF81" s="1"/>
      <c r="AG81" s="2">
        <f t="shared" si="65"/>
        <v>3699943</v>
      </c>
      <c r="AJ81" s="9">
        <v>1995</v>
      </c>
      <c r="AK81" s="1">
        <f t="shared" si="69"/>
        <v>20.48548613251922</v>
      </c>
      <c r="AL81" s="1">
        <f t="shared" si="70"/>
        <v>147.2906532556546</v>
      </c>
      <c r="AM81" s="1">
        <f t="shared" si="71"/>
        <v>48.35005439381119</v>
      </c>
      <c r="AN81" s="1">
        <f t="shared" si="72"/>
        <v>0</v>
      </c>
      <c r="AO81" s="1">
        <f t="shared" si="73"/>
        <v>5.034232782923882</v>
      </c>
      <c r="AP81" s="1"/>
      <c r="AQ81" s="1">
        <f t="shared" si="74"/>
        <v>58.298195404631905</v>
      </c>
      <c r="AR81" s="1">
        <f t="shared" si="75"/>
        <v>7.974587647363734</v>
      </c>
    </row>
    <row r="82" spans="1:44" ht="12.75">
      <c r="A82" s="9">
        <v>1996</v>
      </c>
      <c r="B82">
        <v>502</v>
      </c>
      <c r="C82">
        <v>1520</v>
      </c>
      <c r="D82">
        <v>4</v>
      </c>
      <c r="E82">
        <v>0</v>
      </c>
      <c r="F82">
        <v>8</v>
      </c>
      <c r="H82" s="2">
        <f t="shared" si="62"/>
        <v>2034</v>
      </c>
      <c r="J82" s="9">
        <v>1996</v>
      </c>
      <c r="K82" s="2">
        <f t="shared" si="63"/>
        <v>502</v>
      </c>
      <c r="L82" s="2">
        <f t="shared" si="64"/>
        <v>1520</v>
      </c>
      <c r="M82" s="2">
        <f t="shared" si="67"/>
        <v>12</v>
      </c>
      <c r="N82" s="2">
        <f t="shared" si="68"/>
        <v>2034</v>
      </c>
      <c r="Z82" s="9">
        <v>1996</v>
      </c>
      <c r="AA82" s="2">
        <f t="shared" si="65"/>
        <v>2539297</v>
      </c>
      <c r="AB82" s="2">
        <f t="shared" si="65"/>
        <v>1120512</v>
      </c>
      <c r="AC82" s="1">
        <f t="shared" si="65"/>
        <v>8398</v>
      </c>
      <c r="AD82" s="1">
        <f t="shared" si="65"/>
        <v>28972</v>
      </c>
      <c r="AE82" s="1">
        <f t="shared" si="65"/>
        <v>41795</v>
      </c>
      <c r="AF82" s="1"/>
      <c r="AG82" s="2">
        <f t="shared" si="65"/>
        <v>3738974</v>
      </c>
      <c r="AJ82" s="9">
        <v>1996</v>
      </c>
      <c r="AK82" s="1">
        <f t="shared" si="69"/>
        <v>19.76925109587417</v>
      </c>
      <c r="AL82" s="1">
        <f t="shared" si="70"/>
        <v>135.65227324651588</v>
      </c>
      <c r="AM82" s="1">
        <f t="shared" si="71"/>
        <v>47.630388187663726</v>
      </c>
      <c r="AN82" s="1">
        <f t="shared" si="72"/>
        <v>0</v>
      </c>
      <c r="AO82" s="1">
        <f t="shared" si="73"/>
        <v>19.141045579614786</v>
      </c>
      <c r="AP82" s="1"/>
      <c r="AQ82" s="1">
        <f t="shared" si="74"/>
        <v>54.39995036071392</v>
      </c>
      <c r="AR82" s="1">
        <f t="shared" si="75"/>
        <v>15.158213857133834</v>
      </c>
    </row>
    <row r="83" spans="1:44" ht="12.75">
      <c r="A83" s="9">
        <v>1997</v>
      </c>
      <c r="B83">
        <v>476</v>
      </c>
      <c r="C83">
        <v>1496</v>
      </c>
      <c r="D83">
        <v>3</v>
      </c>
      <c r="E83">
        <v>0</v>
      </c>
      <c r="F83">
        <v>7</v>
      </c>
      <c r="H83" s="2">
        <f t="shared" si="62"/>
        <v>1982</v>
      </c>
      <c r="J83" s="9">
        <v>1997</v>
      </c>
      <c r="K83" s="2">
        <f t="shared" si="63"/>
        <v>476</v>
      </c>
      <c r="L83" s="2">
        <f t="shared" si="64"/>
        <v>1496</v>
      </c>
      <c r="M83" s="2">
        <f t="shared" si="67"/>
        <v>10</v>
      </c>
      <c r="N83" s="2">
        <f t="shared" si="68"/>
        <v>1982</v>
      </c>
      <c r="Z83" s="9">
        <v>1997</v>
      </c>
      <c r="AA83" s="2">
        <f t="shared" si="65"/>
        <v>2571566</v>
      </c>
      <c r="AB83" s="2">
        <f t="shared" si="65"/>
        <v>1131966</v>
      </c>
      <c r="AC83" s="1">
        <f t="shared" si="65"/>
        <v>8686</v>
      </c>
      <c r="AD83" s="1">
        <f t="shared" si="65"/>
        <v>31358</v>
      </c>
      <c r="AE83" s="1">
        <f t="shared" si="65"/>
        <v>46490</v>
      </c>
      <c r="AF83" s="1"/>
      <c r="AG83" s="2">
        <f t="shared" si="65"/>
        <v>3790066</v>
      </c>
      <c r="AJ83" s="9">
        <v>1997</v>
      </c>
      <c r="AK83" s="1">
        <f t="shared" si="69"/>
        <v>18.51012184793235</v>
      </c>
      <c r="AL83" s="1">
        <f t="shared" si="70"/>
        <v>132.15944648514179</v>
      </c>
      <c r="AM83" s="1">
        <f t="shared" si="71"/>
        <v>34.538337554685704</v>
      </c>
      <c r="AN83" s="1">
        <f t="shared" si="72"/>
        <v>0</v>
      </c>
      <c r="AO83" s="1">
        <f t="shared" si="73"/>
        <v>15.05700150570015</v>
      </c>
      <c r="AP83" s="1"/>
      <c r="AQ83" s="1">
        <f t="shared" si="74"/>
        <v>52.294603840671904</v>
      </c>
      <c r="AR83" s="1">
        <f t="shared" si="75"/>
        <v>11.55615133935794</v>
      </c>
    </row>
    <row r="84" spans="1:44" ht="12.75">
      <c r="A84" s="9">
        <v>1998</v>
      </c>
      <c r="B84">
        <v>468</v>
      </c>
      <c r="C84">
        <v>1396</v>
      </c>
      <c r="D84">
        <v>3</v>
      </c>
      <c r="E84">
        <v>2</v>
      </c>
      <c r="F84">
        <v>1</v>
      </c>
      <c r="H84" s="2">
        <f t="shared" si="62"/>
        <v>1870</v>
      </c>
      <c r="J84" s="9">
        <v>1998</v>
      </c>
      <c r="K84" s="2">
        <f t="shared" si="63"/>
        <v>468</v>
      </c>
      <c r="L84" s="2">
        <f t="shared" si="64"/>
        <v>1396</v>
      </c>
      <c r="M84" s="2">
        <f t="shared" si="67"/>
        <v>6</v>
      </c>
      <c r="N84" s="2">
        <f t="shared" si="68"/>
        <v>1870</v>
      </c>
      <c r="Z84" s="9">
        <v>1998</v>
      </c>
      <c r="AA84" s="2">
        <f t="shared" si="65"/>
        <v>2606499</v>
      </c>
      <c r="AB84" s="2">
        <f t="shared" si="65"/>
        <v>1141780</v>
      </c>
      <c r="AC84" s="1">
        <f t="shared" si="65"/>
        <v>8702</v>
      </c>
      <c r="AD84" s="1">
        <f t="shared" si="65"/>
        <v>32437</v>
      </c>
      <c r="AE84" s="1">
        <f t="shared" si="65"/>
        <v>50160</v>
      </c>
      <c r="AF84" s="1"/>
      <c r="AG84" s="2">
        <f t="shared" si="65"/>
        <v>3839578</v>
      </c>
      <c r="AJ84" s="9">
        <v>1998</v>
      </c>
      <c r="AK84" s="1">
        <f t="shared" si="69"/>
        <v>17.95511910804493</v>
      </c>
      <c r="AL84" s="1">
        <f t="shared" si="70"/>
        <v>122.26523498397239</v>
      </c>
      <c r="AM84" s="1">
        <f t="shared" si="71"/>
        <v>34.4748333716387</v>
      </c>
      <c r="AN84" s="1">
        <f t="shared" si="72"/>
        <v>6.165798316737059</v>
      </c>
      <c r="AO84" s="1">
        <f t="shared" si="73"/>
        <v>1.9936204146730463</v>
      </c>
      <c r="AP84" s="1"/>
      <c r="AQ84" s="1">
        <f t="shared" si="74"/>
        <v>48.703268952994314</v>
      </c>
      <c r="AR84" s="1">
        <f t="shared" si="75"/>
        <v>6.571813491933099</v>
      </c>
    </row>
    <row r="85" spans="1:44" ht="12.75">
      <c r="A85" s="9">
        <v>1999</v>
      </c>
      <c r="B85">
        <v>470</v>
      </c>
      <c r="C85">
        <v>1315</v>
      </c>
      <c r="D85">
        <v>0</v>
      </c>
      <c r="E85">
        <v>0</v>
      </c>
      <c r="F85">
        <v>5</v>
      </c>
      <c r="H85" s="2">
        <f t="shared" si="62"/>
        <v>1790</v>
      </c>
      <c r="J85" s="9">
        <v>1999</v>
      </c>
      <c r="K85" s="2">
        <f t="shared" si="63"/>
        <v>470</v>
      </c>
      <c r="L85" s="2">
        <f t="shared" si="64"/>
        <v>1315</v>
      </c>
      <c r="M85" s="2">
        <f t="shared" si="67"/>
        <v>5</v>
      </c>
      <c r="N85" s="2">
        <f t="shared" si="68"/>
        <v>1790</v>
      </c>
      <c r="Z85" s="9">
        <v>1999</v>
      </c>
      <c r="AA85" s="2">
        <f t="shared" si="65"/>
        <v>2637674</v>
      </c>
      <c r="AB85" s="2">
        <f t="shared" si="65"/>
        <v>1151043</v>
      </c>
      <c r="AC85" s="1">
        <f t="shared" si="65"/>
        <v>8948</v>
      </c>
      <c r="AD85" s="1">
        <f t="shared" si="65"/>
        <v>33772</v>
      </c>
      <c r="AE85" s="1">
        <f t="shared" si="65"/>
        <v>54299</v>
      </c>
      <c r="AF85" s="1"/>
      <c r="AG85" s="2">
        <f t="shared" si="65"/>
        <v>3885736</v>
      </c>
      <c r="AJ85" s="9">
        <v>1999</v>
      </c>
      <c r="AK85" s="1">
        <f t="shared" si="69"/>
        <v>17.818729683804744</v>
      </c>
      <c r="AL85" s="1">
        <f>(C85/AB85)*100000</f>
        <v>114.24421155421648</v>
      </c>
      <c r="AM85" s="1">
        <f>(D85/AC85)*100000</f>
        <v>0</v>
      </c>
      <c r="AN85" s="1">
        <f>(E85/AD85)*100000</f>
        <v>0</v>
      </c>
      <c r="AO85" s="1">
        <f>(F85/AE85)*100000</f>
        <v>9.208272712204645</v>
      </c>
      <c r="AP85" s="1"/>
      <c r="AQ85" s="1">
        <f t="shared" si="74"/>
        <v>46.06591904339358</v>
      </c>
      <c r="AR85" s="1">
        <f t="shared" si="75"/>
        <v>5.153629701398695</v>
      </c>
    </row>
    <row r="86" spans="1:14" s="4" customFormat="1" ht="12.75">
      <c r="A86" s="13" t="s">
        <v>14</v>
      </c>
      <c r="B86" s="21">
        <f aca="true" t="shared" si="76" ref="B86:G86">SUM(B69:B85)</f>
        <v>6966</v>
      </c>
      <c r="C86" s="21">
        <f t="shared" si="76"/>
        <v>17119</v>
      </c>
      <c r="D86" s="4">
        <f t="shared" si="76"/>
        <v>26</v>
      </c>
      <c r="E86" s="4">
        <f t="shared" si="76"/>
        <v>4</v>
      </c>
      <c r="F86" s="4">
        <f t="shared" si="76"/>
        <v>35</v>
      </c>
      <c r="G86" s="4">
        <f t="shared" si="76"/>
        <v>0</v>
      </c>
      <c r="H86" s="21">
        <f>SUM(B86:G86)</f>
        <v>24150</v>
      </c>
      <c r="J86" s="13" t="s">
        <v>14</v>
      </c>
      <c r="K86" s="21">
        <f>B86</f>
        <v>6966</v>
      </c>
      <c r="L86" s="21">
        <f>C86</f>
        <v>17119</v>
      </c>
      <c r="M86" s="21">
        <f t="shared" si="67"/>
        <v>65</v>
      </c>
      <c r="N86" s="21">
        <f>H86</f>
        <v>24150</v>
      </c>
    </row>
    <row r="88" spans="1:44" s="27" customFormat="1" ht="29.25" customHeight="1">
      <c r="A88" s="31" t="str">
        <f>CONCATENATE("Other &amp; Not Known Admissions, All Races: ",$A$1)</f>
        <v>Other &amp; Not Known Admissions, All Races: SOUTH CAROLINA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SOUTH CAROLINA</v>
      </c>
      <c r="K88" s="31"/>
      <c r="L88" s="31"/>
      <c r="M88" s="31"/>
      <c r="N88" s="31"/>
      <c r="Z88" s="30" t="str">
        <f>CONCATENATE("Total Population, By Race: ",$A$1)</f>
        <v>Total Population, By Race: SOUTH CAROLINA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SOUTH CAROLINA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 s="2"/>
      <c r="C90" s="2"/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2215661</v>
      </c>
      <c r="AB90" s="2">
        <f aca="true" t="shared" si="77" ref="AB90:AG90">AB69</f>
        <v>965392</v>
      </c>
      <c r="AC90" s="1">
        <f t="shared" si="77"/>
        <v>6228</v>
      </c>
      <c r="AD90" s="1">
        <f t="shared" si="77"/>
        <v>15127</v>
      </c>
      <c r="AE90" s="1">
        <f t="shared" si="77"/>
        <v>31669</v>
      </c>
      <c r="AF90" s="1"/>
      <c r="AG90" s="2">
        <f t="shared" si="77"/>
        <v>3234077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>
        <v>99</v>
      </c>
      <c r="C91">
        <v>165</v>
      </c>
      <c r="D91">
        <v>0</v>
      </c>
      <c r="E91">
        <v>0</v>
      </c>
      <c r="F91">
        <v>1</v>
      </c>
      <c r="H91" s="2">
        <f aca="true" t="shared" si="78" ref="H91:H106">SUM(B91:G91)</f>
        <v>265</v>
      </c>
      <c r="J91" s="9">
        <v>1984</v>
      </c>
      <c r="K91" s="2">
        <f aca="true" t="shared" si="79" ref="K91:K106">B91</f>
        <v>99</v>
      </c>
      <c r="L91" s="2">
        <f aca="true" t="shared" si="80" ref="L91:L106">C91</f>
        <v>165</v>
      </c>
      <c r="M91" s="2">
        <f aca="true" t="shared" si="81" ref="M91:M107">N91-K91-L91</f>
        <v>1</v>
      </c>
      <c r="N91" s="2">
        <f aca="true" t="shared" si="82" ref="N91:N106">H91</f>
        <v>265</v>
      </c>
      <c r="Z91" s="9">
        <v>1984</v>
      </c>
      <c r="AA91" s="2">
        <f aca="true" t="shared" si="83" ref="AA91:AG106">AA70</f>
        <v>2242968</v>
      </c>
      <c r="AB91" s="2">
        <f t="shared" si="83"/>
        <v>974901</v>
      </c>
      <c r="AC91" s="1">
        <f t="shared" si="83"/>
        <v>6456</v>
      </c>
      <c r="AD91" s="1">
        <f t="shared" si="83"/>
        <v>15971</v>
      </c>
      <c r="AE91" s="1">
        <f t="shared" si="83"/>
        <v>31568</v>
      </c>
      <c r="AF91" s="1"/>
      <c r="AG91" s="2">
        <f t="shared" si="83"/>
        <v>3271864</v>
      </c>
      <c r="AJ91" s="9">
        <v>1984</v>
      </c>
      <c r="AK91" s="1">
        <f aca="true" t="shared" si="84" ref="AK91:AO94">(B91/AA91)*100000</f>
        <v>4.413794579325251</v>
      </c>
      <c r="AL91" s="1">
        <f t="shared" si="84"/>
        <v>16.92479544076783</v>
      </c>
      <c r="AM91" s="1">
        <f t="shared" si="84"/>
        <v>0</v>
      </c>
      <c r="AN91" s="1">
        <f t="shared" si="84"/>
        <v>0</v>
      </c>
      <c r="AO91" s="1">
        <f t="shared" si="84"/>
        <v>3.1677648251393817</v>
      </c>
      <c r="AP91" s="1"/>
      <c r="AQ91" s="1">
        <f>(H91/AG91)*100000</f>
        <v>8.099358653049148</v>
      </c>
      <c r="AR91" s="1">
        <f>(SUM(D91:F91)/SUM(AC91:AE91))*100000</f>
        <v>1.8520233354940272</v>
      </c>
    </row>
    <row r="92" spans="1:44" ht="12.75">
      <c r="A92" s="9">
        <v>1985</v>
      </c>
      <c r="B92">
        <v>22</v>
      </c>
      <c r="C92">
        <v>17</v>
      </c>
      <c r="D92">
        <v>0</v>
      </c>
      <c r="E92">
        <v>0</v>
      </c>
      <c r="F92">
        <v>0</v>
      </c>
      <c r="H92" s="2">
        <f t="shared" si="78"/>
        <v>39</v>
      </c>
      <c r="J92" s="9">
        <v>1985</v>
      </c>
      <c r="K92" s="2">
        <f t="shared" si="79"/>
        <v>22</v>
      </c>
      <c r="L92" s="2">
        <f t="shared" si="80"/>
        <v>17</v>
      </c>
      <c r="M92" s="2">
        <f t="shared" si="81"/>
        <v>0</v>
      </c>
      <c r="N92" s="2">
        <f t="shared" si="82"/>
        <v>39</v>
      </c>
      <c r="Z92" s="9">
        <v>1985</v>
      </c>
      <c r="AA92" s="2">
        <f t="shared" si="83"/>
        <v>2267108</v>
      </c>
      <c r="AB92" s="2">
        <f t="shared" si="83"/>
        <v>981300</v>
      </c>
      <c r="AC92" s="1">
        <f t="shared" si="83"/>
        <v>6687</v>
      </c>
      <c r="AD92" s="1">
        <f t="shared" si="83"/>
        <v>16841</v>
      </c>
      <c r="AE92" s="1">
        <f t="shared" si="83"/>
        <v>31283</v>
      </c>
      <c r="AF92" s="1"/>
      <c r="AG92" s="2">
        <f t="shared" si="83"/>
        <v>3303219</v>
      </c>
      <c r="AJ92" s="9">
        <v>1985</v>
      </c>
      <c r="AK92" s="1">
        <f t="shared" si="84"/>
        <v>0.9703992928435698</v>
      </c>
      <c r="AL92" s="1">
        <f t="shared" si="84"/>
        <v>1.7323958014878222</v>
      </c>
      <c r="AM92" s="1">
        <f t="shared" si="84"/>
        <v>0</v>
      </c>
      <c r="AN92" s="1">
        <f t="shared" si="84"/>
        <v>0</v>
      </c>
      <c r="AO92" s="1">
        <f t="shared" si="84"/>
        <v>0</v>
      </c>
      <c r="AP92" s="1"/>
      <c r="AQ92" s="1">
        <f>(H92/AG92)*100000</f>
        <v>1.1806664953186574</v>
      </c>
      <c r="AR92" s="1">
        <f>(SUM(D92:F92)/SUM(AC92:AE92))*100000</f>
        <v>0</v>
      </c>
    </row>
    <row r="93" spans="1:44" ht="12.75">
      <c r="A93" s="9">
        <v>1986</v>
      </c>
      <c r="B93">
        <v>12</v>
      </c>
      <c r="C93">
        <v>6</v>
      </c>
      <c r="D93">
        <v>0</v>
      </c>
      <c r="E93">
        <v>0</v>
      </c>
      <c r="F93">
        <v>0</v>
      </c>
      <c r="H93" s="2">
        <f t="shared" si="78"/>
        <v>18</v>
      </c>
      <c r="J93" s="9">
        <v>1986</v>
      </c>
      <c r="K93" s="2">
        <f aca="true" t="shared" si="85" ref="K93:K100">B93</f>
        <v>12</v>
      </c>
      <c r="L93" s="2">
        <f aca="true" t="shared" si="86" ref="L93:L100">C93</f>
        <v>6</v>
      </c>
      <c r="M93" s="2">
        <f aca="true" t="shared" si="87" ref="M93:M100">N93-K93-L93</f>
        <v>0</v>
      </c>
      <c r="N93" s="2">
        <f aca="true" t="shared" si="88" ref="N93:N100">H93</f>
        <v>18</v>
      </c>
      <c r="Z93" s="9">
        <v>1986</v>
      </c>
      <c r="AA93" s="2">
        <f t="shared" si="83"/>
        <v>2295885</v>
      </c>
      <c r="AB93" s="2">
        <f t="shared" si="83"/>
        <v>991024</v>
      </c>
      <c r="AC93" s="1">
        <f t="shared" si="83"/>
        <v>6932</v>
      </c>
      <c r="AD93" s="1">
        <f t="shared" si="83"/>
        <v>17764</v>
      </c>
      <c r="AE93" s="1">
        <f t="shared" si="83"/>
        <v>31173</v>
      </c>
      <c r="AF93" s="1"/>
      <c r="AG93" s="2">
        <f t="shared" si="83"/>
        <v>3342778</v>
      </c>
      <c r="AJ93" s="9">
        <v>1986</v>
      </c>
      <c r="AK93" s="1">
        <f t="shared" si="84"/>
        <v>0.5226742628659536</v>
      </c>
      <c r="AL93" s="1">
        <f t="shared" si="84"/>
        <v>0.6054343789857763</v>
      </c>
      <c r="AM93" s="1">
        <f t="shared" si="84"/>
        <v>0</v>
      </c>
      <c r="AN93" s="1">
        <f t="shared" si="84"/>
        <v>0</v>
      </c>
      <c r="AO93" s="1">
        <f t="shared" si="84"/>
        <v>0</v>
      </c>
      <c r="AP93" s="1"/>
      <c r="AQ93" s="1">
        <f>(H93/AG93)*100000</f>
        <v>0.5384742869553407</v>
      </c>
      <c r="AR93" s="1">
        <f>(SUM(D93:F93)/SUM(AC93:AE93))*100000</f>
        <v>0</v>
      </c>
    </row>
    <row r="94" spans="1:44" ht="12.75">
      <c r="A94" s="9">
        <v>1987</v>
      </c>
      <c r="B94">
        <v>163</v>
      </c>
      <c r="C94">
        <v>415</v>
      </c>
      <c r="D94">
        <v>0</v>
      </c>
      <c r="E94">
        <v>0</v>
      </c>
      <c r="F94">
        <v>0</v>
      </c>
      <c r="H94" s="2">
        <f t="shared" si="78"/>
        <v>578</v>
      </c>
      <c r="J94" s="9">
        <v>1987</v>
      </c>
      <c r="K94" s="2">
        <f t="shared" si="85"/>
        <v>163</v>
      </c>
      <c r="L94" s="2">
        <f t="shared" si="86"/>
        <v>415</v>
      </c>
      <c r="M94" s="2">
        <f t="shared" si="87"/>
        <v>0</v>
      </c>
      <c r="N94" s="2">
        <f t="shared" si="88"/>
        <v>578</v>
      </c>
      <c r="Z94" s="9">
        <v>1987</v>
      </c>
      <c r="AA94" s="2">
        <f t="shared" si="83"/>
        <v>2322212</v>
      </c>
      <c r="AB94" s="2">
        <f t="shared" si="83"/>
        <v>1001440</v>
      </c>
      <c r="AC94" s="1">
        <f t="shared" si="83"/>
        <v>7202</v>
      </c>
      <c r="AD94" s="1">
        <f t="shared" si="83"/>
        <v>18645</v>
      </c>
      <c r="AE94" s="1">
        <f t="shared" si="83"/>
        <v>31009</v>
      </c>
      <c r="AF94" s="1"/>
      <c r="AG94" s="2">
        <f t="shared" si="83"/>
        <v>3380508</v>
      </c>
      <c r="AJ94" s="9">
        <v>1987</v>
      </c>
      <c r="AK94" s="1">
        <f t="shared" si="84"/>
        <v>7.019169653761156</v>
      </c>
      <c r="AL94" s="1">
        <f t="shared" si="84"/>
        <v>41.440325930659846</v>
      </c>
      <c r="AM94" s="1">
        <f t="shared" si="84"/>
        <v>0</v>
      </c>
      <c r="AN94" s="1">
        <f t="shared" si="84"/>
        <v>0</v>
      </c>
      <c r="AO94" s="1">
        <f t="shared" si="84"/>
        <v>0</v>
      </c>
      <c r="AP94" s="1"/>
      <c r="AQ94" s="1">
        <f>(H94/AG94)*100000</f>
        <v>17.09802195409684</v>
      </c>
      <c r="AR94" s="1">
        <f>(SUM(D94:F94)/SUM(AC94:AE94))*100000</f>
        <v>0</v>
      </c>
    </row>
    <row r="95" spans="1:44" ht="12.75">
      <c r="A95" s="9">
        <v>1988</v>
      </c>
      <c r="B95">
        <v>143</v>
      </c>
      <c r="C95">
        <v>362</v>
      </c>
      <c r="D95">
        <v>1</v>
      </c>
      <c r="E95">
        <v>0</v>
      </c>
      <c r="F95">
        <v>0</v>
      </c>
      <c r="H95" s="2">
        <f t="shared" si="78"/>
        <v>506</v>
      </c>
      <c r="J95" s="9">
        <v>1988</v>
      </c>
      <c r="K95" s="2">
        <f t="shared" si="85"/>
        <v>143</v>
      </c>
      <c r="L95" s="2">
        <f t="shared" si="86"/>
        <v>362</v>
      </c>
      <c r="M95" s="2">
        <f t="shared" si="87"/>
        <v>1</v>
      </c>
      <c r="N95" s="2">
        <f t="shared" si="88"/>
        <v>506</v>
      </c>
      <c r="Z95" s="9">
        <v>1988</v>
      </c>
      <c r="AA95" s="2">
        <f t="shared" si="83"/>
        <v>2342718</v>
      </c>
      <c r="AB95" s="2">
        <f t="shared" si="83"/>
        <v>1011575</v>
      </c>
      <c r="AC95" s="1">
        <f t="shared" si="83"/>
        <v>7477</v>
      </c>
      <c r="AD95" s="1">
        <f t="shared" si="83"/>
        <v>19510</v>
      </c>
      <c r="AE95" s="1">
        <f t="shared" si="83"/>
        <v>30825</v>
      </c>
      <c r="AF95" s="1"/>
      <c r="AG95" s="2">
        <f t="shared" si="83"/>
        <v>3412105</v>
      </c>
      <c r="AJ95" s="9">
        <v>1988</v>
      </c>
      <c r="AK95" s="1">
        <f aca="true" t="shared" si="89" ref="AK95:AK106">(B95/AA95)*100000</f>
        <v>6.10402105588466</v>
      </c>
      <c r="AL95" s="1">
        <f aca="true" t="shared" si="90" ref="AL95:AL105">(C95/AB95)*100000</f>
        <v>35.78577960111707</v>
      </c>
      <c r="AM95" s="1">
        <f aca="true" t="shared" si="91" ref="AM95:AM105">(D95/AC95)*100000</f>
        <v>13.374348000534972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14.82955536245221</v>
      </c>
      <c r="AR95" s="1">
        <f aca="true" t="shared" si="95" ref="AR95:AR106">(SUM(D95:F95)/SUM(AC95:AE95))*100000</f>
        <v>1.7297446896838027</v>
      </c>
    </row>
    <row r="96" spans="1:44" ht="12.75">
      <c r="A96" s="9">
        <v>1989</v>
      </c>
      <c r="B96">
        <v>94</v>
      </c>
      <c r="C96">
        <v>271</v>
      </c>
      <c r="D96">
        <v>0</v>
      </c>
      <c r="E96">
        <v>0</v>
      </c>
      <c r="F96">
        <v>1</v>
      </c>
      <c r="H96" s="2">
        <f t="shared" si="78"/>
        <v>366</v>
      </c>
      <c r="J96" s="9">
        <v>1989</v>
      </c>
      <c r="K96" s="2">
        <f t="shared" si="85"/>
        <v>94</v>
      </c>
      <c r="L96" s="2">
        <f t="shared" si="86"/>
        <v>271</v>
      </c>
      <c r="M96" s="2">
        <f t="shared" si="87"/>
        <v>1</v>
      </c>
      <c r="N96" s="2">
        <f t="shared" si="88"/>
        <v>366</v>
      </c>
      <c r="Z96" s="9">
        <v>1989</v>
      </c>
      <c r="AA96" s="2">
        <f t="shared" si="83"/>
        <v>2371358</v>
      </c>
      <c r="AB96" s="2">
        <f t="shared" si="83"/>
        <v>1026348</v>
      </c>
      <c r="AC96" s="1">
        <f t="shared" si="83"/>
        <v>7789</v>
      </c>
      <c r="AD96" s="1">
        <f t="shared" si="83"/>
        <v>20589</v>
      </c>
      <c r="AE96" s="1">
        <f t="shared" si="83"/>
        <v>30695</v>
      </c>
      <c r="AF96" s="1"/>
      <c r="AG96" s="2">
        <f t="shared" si="83"/>
        <v>3456779</v>
      </c>
      <c r="AJ96" s="9">
        <v>1989</v>
      </c>
      <c r="AK96" s="1">
        <f aca="true" t="shared" si="96" ref="AK96:AO97">(B96/AA96)*100000</f>
        <v>3.9639733857140085</v>
      </c>
      <c r="AL96" s="1">
        <f t="shared" si="96"/>
        <v>26.404299516343386</v>
      </c>
      <c r="AM96" s="1">
        <f t="shared" si="96"/>
        <v>0</v>
      </c>
      <c r="AN96" s="1">
        <f t="shared" si="96"/>
        <v>0</v>
      </c>
      <c r="AO96" s="1">
        <f t="shared" si="96"/>
        <v>3.2578595862518327</v>
      </c>
      <c r="AP96" s="1"/>
      <c r="AQ96" s="1">
        <f>(H96/AG96)*100000</f>
        <v>10.58789121317851</v>
      </c>
      <c r="AR96" s="1">
        <f>(SUM(D96:F96)/SUM(AC96:AE96))*100000</f>
        <v>1.692820747211078</v>
      </c>
    </row>
    <row r="97" spans="1:44" ht="12.75">
      <c r="A97" s="9">
        <v>1990</v>
      </c>
      <c r="B97">
        <v>113</v>
      </c>
      <c r="C97">
        <v>252</v>
      </c>
      <c r="D97">
        <v>0</v>
      </c>
      <c r="E97">
        <v>1</v>
      </c>
      <c r="F97">
        <v>1</v>
      </c>
      <c r="H97" s="2">
        <f t="shared" si="78"/>
        <v>367</v>
      </c>
      <c r="J97" s="9">
        <v>1990</v>
      </c>
      <c r="K97" s="2">
        <f t="shared" si="85"/>
        <v>113</v>
      </c>
      <c r="L97" s="2">
        <f t="shared" si="86"/>
        <v>252</v>
      </c>
      <c r="M97" s="2">
        <f t="shared" si="87"/>
        <v>2</v>
      </c>
      <c r="N97" s="2">
        <f t="shared" si="88"/>
        <v>367</v>
      </c>
      <c r="Z97" s="9">
        <v>1990</v>
      </c>
      <c r="AA97" s="2">
        <f t="shared" si="83"/>
        <v>2398113</v>
      </c>
      <c r="AB97" s="2">
        <f t="shared" si="83"/>
        <v>1040579</v>
      </c>
      <c r="AC97" s="1">
        <f t="shared" si="83"/>
        <v>8038</v>
      </c>
      <c r="AD97" s="1">
        <f t="shared" si="83"/>
        <v>21590</v>
      </c>
      <c r="AE97" s="1">
        <f t="shared" si="83"/>
        <v>30744</v>
      </c>
      <c r="AF97" s="1"/>
      <c r="AG97" s="2">
        <f t="shared" si="83"/>
        <v>3499064</v>
      </c>
      <c r="AJ97" s="9">
        <v>1990</v>
      </c>
      <c r="AK97" s="1">
        <f t="shared" si="96"/>
        <v>4.7120381733471275</v>
      </c>
      <c r="AL97" s="1">
        <f t="shared" si="96"/>
        <v>24.21728672210375</v>
      </c>
      <c r="AM97" s="1">
        <f t="shared" si="96"/>
        <v>0</v>
      </c>
      <c r="AN97" s="1">
        <f t="shared" si="96"/>
        <v>4.6317739694302915</v>
      </c>
      <c r="AO97" s="1">
        <f t="shared" si="96"/>
        <v>3.2526671870934165</v>
      </c>
      <c r="AP97" s="1"/>
      <c r="AQ97" s="1">
        <f>(H97/AG97)*100000</f>
        <v>10.488519215424468</v>
      </c>
      <c r="AR97" s="1">
        <f>(SUM(D97:F97)/SUM(AC97:AE97))*100000</f>
        <v>3.312794010468429</v>
      </c>
    </row>
    <row r="98" spans="1:44" ht="12.75">
      <c r="A98" s="9">
        <v>1991</v>
      </c>
      <c r="B98">
        <v>93</v>
      </c>
      <c r="C98">
        <v>298</v>
      </c>
      <c r="D98">
        <v>0</v>
      </c>
      <c r="E98">
        <v>0</v>
      </c>
      <c r="F98">
        <v>0</v>
      </c>
      <c r="H98" s="2">
        <f t="shared" si="78"/>
        <v>391</v>
      </c>
      <c r="J98" s="9">
        <v>1991</v>
      </c>
      <c r="K98" s="2">
        <f t="shared" si="85"/>
        <v>93</v>
      </c>
      <c r="L98" s="2">
        <f t="shared" si="86"/>
        <v>298</v>
      </c>
      <c r="M98" s="2">
        <f t="shared" si="87"/>
        <v>0</v>
      </c>
      <c r="N98" s="2">
        <f t="shared" si="88"/>
        <v>391</v>
      </c>
      <c r="Z98" s="9">
        <v>1991</v>
      </c>
      <c r="AA98" s="2">
        <f t="shared" si="83"/>
        <v>2436598</v>
      </c>
      <c r="AB98" s="2">
        <f t="shared" si="83"/>
        <v>1059623</v>
      </c>
      <c r="AC98" s="1">
        <f t="shared" si="83"/>
        <v>8080</v>
      </c>
      <c r="AD98" s="1">
        <f t="shared" si="83"/>
        <v>22568</v>
      </c>
      <c r="AE98" s="1">
        <f t="shared" si="83"/>
        <v>32601</v>
      </c>
      <c r="AF98" s="1"/>
      <c r="AG98" s="2">
        <f t="shared" si="83"/>
        <v>3559470</v>
      </c>
      <c r="AJ98" s="9">
        <v>1991</v>
      </c>
      <c r="AK98" s="1">
        <f t="shared" si="89"/>
        <v>3.816797026017423</v>
      </c>
      <c r="AL98" s="1">
        <f t="shared" si="90"/>
        <v>28.123209858600653</v>
      </c>
      <c r="AM98" s="1">
        <f t="shared" si="91"/>
        <v>0</v>
      </c>
      <c r="AN98" s="1">
        <f t="shared" si="92"/>
        <v>0</v>
      </c>
      <c r="AO98" s="1">
        <f t="shared" si="93"/>
        <v>0</v>
      </c>
      <c r="AP98" s="1"/>
      <c r="AQ98" s="1">
        <f t="shared" si="94"/>
        <v>10.984781442181</v>
      </c>
      <c r="AR98" s="1">
        <f t="shared" si="95"/>
        <v>0</v>
      </c>
    </row>
    <row r="99" spans="1:44" ht="12.75">
      <c r="A99" s="9">
        <v>1992</v>
      </c>
      <c r="B99">
        <v>74</v>
      </c>
      <c r="C99">
        <v>303</v>
      </c>
      <c r="D99">
        <v>0</v>
      </c>
      <c r="E99">
        <v>0</v>
      </c>
      <c r="F99">
        <v>3</v>
      </c>
      <c r="H99" s="2">
        <f t="shared" si="78"/>
        <v>380</v>
      </c>
      <c r="J99" s="9">
        <v>1992</v>
      </c>
      <c r="K99" s="2">
        <f t="shared" si="85"/>
        <v>74</v>
      </c>
      <c r="L99" s="2">
        <f t="shared" si="86"/>
        <v>303</v>
      </c>
      <c r="M99" s="2">
        <f t="shared" si="87"/>
        <v>3</v>
      </c>
      <c r="N99" s="2">
        <f t="shared" si="88"/>
        <v>380</v>
      </c>
      <c r="Z99" s="9">
        <v>1992</v>
      </c>
      <c r="AA99" s="2">
        <f t="shared" si="83"/>
        <v>2459912</v>
      </c>
      <c r="AB99" s="2">
        <f t="shared" si="83"/>
        <v>1074812</v>
      </c>
      <c r="AC99" s="1">
        <f t="shared" si="83"/>
        <v>8012</v>
      </c>
      <c r="AD99" s="1">
        <f t="shared" si="83"/>
        <v>23152</v>
      </c>
      <c r="AE99" s="1">
        <f t="shared" si="83"/>
        <v>34688</v>
      </c>
      <c r="AF99" s="1"/>
      <c r="AG99" s="2">
        <f t="shared" si="83"/>
        <v>3600576</v>
      </c>
      <c r="AJ99" s="9">
        <v>1992</v>
      </c>
      <c r="AK99" s="1">
        <f t="shared" si="89"/>
        <v>3.008237693055687</v>
      </c>
      <c r="AL99" s="1">
        <f t="shared" si="90"/>
        <v>28.190976654521908</v>
      </c>
      <c r="AM99" s="1">
        <f t="shared" si="91"/>
        <v>0</v>
      </c>
      <c r="AN99" s="1">
        <f t="shared" si="92"/>
        <v>0</v>
      </c>
      <c r="AO99" s="1">
        <f t="shared" si="93"/>
        <v>8.648523985239851</v>
      </c>
      <c r="AP99" s="1"/>
      <c r="AQ99" s="1">
        <f t="shared" si="94"/>
        <v>10.55386693684566</v>
      </c>
      <c r="AR99" s="1">
        <f t="shared" si="95"/>
        <v>4.555670290955476</v>
      </c>
    </row>
    <row r="100" spans="1:44" ht="12.75">
      <c r="A100" s="9">
        <v>1993</v>
      </c>
      <c r="B100">
        <v>72</v>
      </c>
      <c r="C100">
        <v>233</v>
      </c>
      <c r="D100">
        <v>0</v>
      </c>
      <c r="E100">
        <v>0</v>
      </c>
      <c r="F100">
        <v>0</v>
      </c>
      <c r="H100" s="2">
        <f t="shared" si="78"/>
        <v>305</v>
      </c>
      <c r="J100" s="9">
        <v>1993</v>
      </c>
      <c r="K100" s="2">
        <f t="shared" si="85"/>
        <v>72</v>
      </c>
      <c r="L100" s="2">
        <f t="shared" si="86"/>
        <v>233</v>
      </c>
      <c r="M100" s="2">
        <f t="shared" si="87"/>
        <v>0</v>
      </c>
      <c r="N100" s="2">
        <f t="shared" si="88"/>
        <v>305</v>
      </c>
      <c r="Z100" s="9">
        <v>1993</v>
      </c>
      <c r="AA100" s="2">
        <f t="shared" si="83"/>
        <v>2477171</v>
      </c>
      <c r="AB100" s="2">
        <f t="shared" si="83"/>
        <v>1088874</v>
      </c>
      <c r="AC100" s="1">
        <f t="shared" si="83"/>
        <v>8008</v>
      </c>
      <c r="AD100" s="1">
        <f t="shared" si="83"/>
        <v>24628</v>
      </c>
      <c r="AE100" s="1">
        <f t="shared" si="83"/>
        <v>35826</v>
      </c>
      <c r="AF100" s="1"/>
      <c r="AG100" s="2">
        <f t="shared" si="83"/>
        <v>3634507</v>
      </c>
      <c r="AJ100" s="9">
        <v>1993</v>
      </c>
      <c r="AK100" s="1">
        <f t="shared" si="89"/>
        <v>2.9065413732035457</v>
      </c>
      <c r="AL100" s="1">
        <f t="shared" si="90"/>
        <v>21.398251772014028</v>
      </c>
      <c r="AM100" s="1">
        <f t="shared" si="91"/>
        <v>0</v>
      </c>
      <c r="AN100" s="1">
        <f t="shared" si="92"/>
        <v>0</v>
      </c>
      <c r="AO100" s="1">
        <f t="shared" si="93"/>
        <v>0</v>
      </c>
      <c r="AP100" s="1"/>
      <c r="AQ100" s="1">
        <f t="shared" si="94"/>
        <v>8.39178463544024</v>
      </c>
      <c r="AR100" s="1">
        <f t="shared" si="95"/>
        <v>0</v>
      </c>
    </row>
    <row r="101" spans="1:44" ht="12.75">
      <c r="A101" s="9">
        <v>1994</v>
      </c>
      <c r="B101">
        <v>46</v>
      </c>
      <c r="C101">
        <v>146</v>
      </c>
      <c r="D101">
        <v>0</v>
      </c>
      <c r="E101">
        <v>0</v>
      </c>
      <c r="F101">
        <v>0</v>
      </c>
      <c r="H101" s="2">
        <f t="shared" si="78"/>
        <v>192</v>
      </c>
      <c r="J101" s="9">
        <v>1994</v>
      </c>
      <c r="K101" s="2">
        <f t="shared" si="79"/>
        <v>46</v>
      </c>
      <c r="L101" s="2">
        <f t="shared" si="80"/>
        <v>146</v>
      </c>
      <c r="M101" s="2">
        <f t="shared" si="81"/>
        <v>0</v>
      </c>
      <c r="N101" s="2">
        <f t="shared" si="82"/>
        <v>192</v>
      </c>
      <c r="Z101" s="9">
        <v>1994</v>
      </c>
      <c r="AA101" s="2">
        <f t="shared" si="83"/>
        <v>2496211</v>
      </c>
      <c r="AB101" s="2">
        <f t="shared" si="83"/>
        <v>1100056</v>
      </c>
      <c r="AC101" s="1">
        <f t="shared" si="83"/>
        <v>8004</v>
      </c>
      <c r="AD101" s="1">
        <f t="shared" si="83"/>
        <v>25315</v>
      </c>
      <c r="AE101" s="1">
        <f t="shared" si="83"/>
        <v>36870</v>
      </c>
      <c r="AF101" s="1"/>
      <c r="AG101" s="2">
        <f t="shared" si="83"/>
        <v>3666456</v>
      </c>
      <c r="AJ101" s="9">
        <v>1994</v>
      </c>
      <c r="AK101" s="1">
        <f t="shared" si="89"/>
        <v>1.8427929369752798</v>
      </c>
      <c r="AL101" s="1">
        <f t="shared" si="90"/>
        <v>13.272051604645583</v>
      </c>
      <c r="AM101" s="1">
        <f t="shared" si="91"/>
        <v>0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5.236664506542557</v>
      </c>
      <c r="AR101" s="1">
        <f t="shared" si="95"/>
        <v>0</v>
      </c>
    </row>
    <row r="102" spans="1:44" ht="12.75">
      <c r="A102" s="9">
        <v>1995</v>
      </c>
      <c r="B102">
        <v>25</v>
      </c>
      <c r="C102">
        <v>106</v>
      </c>
      <c r="D102">
        <v>1</v>
      </c>
      <c r="E102">
        <v>0</v>
      </c>
      <c r="F102">
        <v>1</v>
      </c>
      <c r="H102" s="2">
        <f t="shared" si="78"/>
        <v>133</v>
      </c>
      <c r="J102" s="9">
        <v>1995</v>
      </c>
      <c r="K102" s="2">
        <f t="shared" si="79"/>
        <v>25</v>
      </c>
      <c r="L102" s="2">
        <f t="shared" si="80"/>
        <v>106</v>
      </c>
      <c r="M102" s="2">
        <f t="shared" si="81"/>
        <v>2</v>
      </c>
      <c r="N102" s="2">
        <f t="shared" si="82"/>
        <v>133</v>
      </c>
      <c r="Z102" s="9">
        <v>1995</v>
      </c>
      <c r="AA102" s="2">
        <f t="shared" si="83"/>
        <v>2513975</v>
      </c>
      <c r="AB102" s="2">
        <f t="shared" si="83"/>
        <v>1110729</v>
      </c>
      <c r="AC102" s="1">
        <f t="shared" si="83"/>
        <v>8273</v>
      </c>
      <c r="AD102" s="1">
        <f t="shared" si="83"/>
        <v>27238</v>
      </c>
      <c r="AE102" s="1">
        <f t="shared" si="83"/>
        <v>39728</v>
      </c>
      <c r="AF102" s="1"/>
      <c r="AG102" s="2">
        <f t="shared" si="83"/>
        <v>3699943</v>
      </c>
      <c r="AJ102" s="9">
        <v>1995</v>
      </c>
      <c r="AK102" s="1">
        <f t="shared" si="89"/>
        <v>0.9944410743941369</v>
      </c>
      <c r="AL102" s="1">
        <f t="shared" si="90"/>
        <v>9.543281934657328</v>
      </c>
      <c r="AM102" s="1">
        <f t="shared" si="91"/>
        <v>12.087513598452798</v>
      </c>
      <c r="AN102" s="1">
        <f t="shared" si="92"/>
        <v>0</v>
      </c>
      <c r="AO102" s="1">
        <f t="shared" si="93"/>
        <v>2.517116391461941</v>
      </c>
      <c r="AP102" s="1"/>
      <c r="AQ102" s="1">
        <f t="shared" si="94"/>
        <v>3.594649971634698</v>
      </c>
      <c r="AR102" s="1">
        <f t="shared" si="95"/>
        <v>2.658195882454578</v>
      </c>
    </row>
    <row r="103" spans="1:44" ht="12.75">
      <c r="A103" s="9">
        <v>1996</v>
      </c>
      <c r="B103">
        <v>8</v>
      </c>
      <c r="C103">
        <v>37</v>
      </c>
      <c r="D103">
        <v>0</v>
      </c>
      <c r="E103">
        <v>0</v>
      </c>
      <c r="F103">
        <v>0</v>
      </c>
      <c r="H103" s="2">
        <f t="shared" si="78"/>
        <v>45</v>
      </c>
      <c r="J103" s="9">
        <v>1996</v>
      </c>
      <c r="K103" s="2">
        <f t="shared" si="79"/>
        <v>8</v>
      </c>
      <c r="L103" s="2">
        <f t="shared" si="80"/>
        <v>37</v>
      </c>
      <c r="M103" s="2">
        <f t="shared" si="81"/>
        <v>0</v>
      </c>
      <c r="N103" s="2">
        <f t="shared" si="82"/>
        <v>45</v>
      </c>
      <c r="Z103" s="9">
        <v>1996</v>
      </c>
      <c r="AA103" s="2">
        <f t="shared" si="83"/>
        <v>2539297</v>
      </c>
      <c r="AB103" s="2">
        <f t="shared" si="83"/>
        <v>1120512</v>
      </c>
      <c r="AC103" s="1">
        <f t="shared" si="83"/>
        <v>8398</v>
      </c>
      <c r="AD103" s="1">
        <f t="shared" si="83"/>
        <v>28972</v>
      </c>
      <c r="AE103" s="1">
        <f t="shared" si="83"/>
        <v>41795</v>
      </c>
      <c r="AF103" s="1"/>
      <c r="AG103" s="2">
        <f t="shared" si="83"/>
        <v>3738974</v>
      </c>
      <c r="AJ103" s="9">
        <v>1996</v>
      </c>
      <c r="AK103" s="1">
        <f t="shared" si="89"/>
        <v>0.3150478262290705</v>
      </c>
      <c r="AL103" s="1">
        <f t="shared" si="90"/>
        <v>3.3020619145533474</v>
      </c>
      <c r="AM103" s="1">
        <f t="shared" si="91"/>
        <v>0</v>
      </c>
      <c r="AN103" s="1">
        <f t="shared" si="92"/>
        <v>0</v>
      </c>
      <c r="AO103" s="1">
        <f t="shared" si="93"/>
        <v>0</v>
      </c>
      <c r="AP103" s="1"/>
      <c r="AQ103" s="1">
        <f t="shared" si="94"/>
        <v>1.203538724794556</v>
      </c>
      <c r="AR103" s="1">
        <f t="shared" si="95"/>
        <v>0</v>
      </c>
    </row>
    <row r="104" spans="1:44" ht="12.75">
      <c r="A104" s="9">
        <v>1997</v>
      </c>
      <c r="B104">
        <v>30</v>
      </c>
      <c r="C104">
        <v>60</v>
      </c>
      <c r="D104">
        <v>0</v>
      </c>
      <c r="E104">
        <v>0</v>
      </c>
      <c r="F104">
        <v>0</v>
      </c>
      <c r="H104" s="2">
        <f t="shared" si="78"/>
        <v>90</v>
      </c>
      <c r="J104" s="9">
        <v>1997</v>
      </c>
      <c r="K104" s="2">
        <f t="shared" si="79"/>
        <v>30</v>
      </c>
      <c r="L104" s="2">
        <f t="shared" si="80"/>
        <v>60</v>
      </c>
      <c r="M104" s="2">
        <f t="shared" si="81"/>
        <v>0</v>
      </c>
      <c r="N104" s="2">
        <f t="shared" si="82"/>
        <v>90</v>
      </c>
      <c r="Z104" s="9">
        <v>1997</v>
      </c>
      <c r="AA104" s="2">
        <f t="shared" si="83"/>
        <v>2571566</v>
      </c>
      <c r="AB104" s="2">
        <f t="shared" si="83"/>
        <v>1131966</v>
      </c>
      <c r="AC104" s="1">
        <f t="shared" si="83"/>
        <v>8686</v>
      </c>
      <c r="AD104" s="1">
        <f t="shared" si="83"/>
        <v>31358</v>
      </c>
      <c r="AE104" s="1">
        <f t="shared" si="83"/>
        <v>46490</v>
      </c>
      <c r="AF104" s="1"/>
      <c r="AG104" s="2">
        <f t="shared" si="83"/>
        <v>3790066</v>
      </c>
      <c r="AJ104" s="9">
        <v>1997</v>
      </c>
      <c r="AK104" s="1">
        <f t="shared" si="89"/>
        <v>1.1666043181469967</v>
      </c>
      <c r="AL104" s="1">
        <f t="shared" si="90"/>
        <v>5.300512559564511</v>
      </c>
      <c r="AM104" s="1">
        <f t="shared" si="91"/>
        <v>0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2.3746288323211258</v>
      </c>
      <c r="AR104" s="1">
        <f t="shared" si="95"/>
        <v>0</v>
      </c>
    </row>
    <row r="105" spans="1:44" ht="12.75">
      <c r="A105" s="9">
        <v>1998</v>
      </c>
      <c r="B105">
        <v>43</v>
      </c>
      <c r="C105">
        <v>115</v>
      </c>
      <c r="D105">
        <v>1</v>
      </c>
      <c r="E105">
        <v>0</v>
      </c>
      <c r="F105">
        <v>1</v>
      </c>
      <c r="H105" s="2">
        <f t="shared" si="78"/>
        <v>160</v>
      </c>
      <c r="J105" s="9">
        <v>1998</v>
      </c>
      <c r="K105" s="2">
        <f t="shared" si="79"/>
        <v>43</v>
      </c>
      <c r="L105" s="2">
        <f t="shared" si="80"/>
        <v>115</v>
      </c>
      <c r="M105" s="2">
        <f t="shared" si="81"/>
        <v>2</v>
      </c>
      <c r="N105" s="2">
        <f t="shared" si="82"/>
        <v>160</v>
      </c>
      <c r="Z105" s="9">
        <v>1998</v>
      </c>
      <c r="AA105" s="2">
        <f t="shared" si="83"/>
        <v>2606499</v>
      </c>
      <c r="AB105" s="2">
        <f t="shared" si="83"/>
        <v>1141780</v>
      </c>
      <c r="AC105" s="1">
        <f t="shared" si="83"/>
        <v>8702</v>
      </c>
      <c r="AD105" s="1">
        <f t="shared" si="83"/>
        <v>32437</v>
      </c>
      <c r="AE105" s="1">
        <f t="shared" si="83"/>
        <v>50160</v>
      </c>
      <c r="AF105" s="1"/>
      <c r="AG105" s="2">
        <f t="shared" si="83"/>
        <v>3839578</v>
      </c>
      <c r="AJ105" s="9">
        <v>1998</v>
      </c>
      <c r="AK105" s="1">
        <f t="shared" si="89"/>
        <v>1.6497224821494272</v>
      </c>
      <c r="AL105" s="1">
        <f t="shared" si="90"/>
        <v>10.071992853264202</v>
      </c>
      <c r="AM105" s="1">
        <f t="shared" si="91"/>
        <v>11.491611123879567</v>
      </c>
      <c r="AN105" s="1">
        <f t="shared" si="92"/>
        <v>0</v>
      </c>
      <c r="AO105" s="1">
        <f t="shared" si="93"/>
        <v>1.9936204146730463</v>
      </c>
      <c r="AP105" s="1"/>
      <c r="AQ105" s="1">
        <f t="shared" si="94"/>
        <v>4.167124616298978</v>
      </c>
      <c r="AR105" s="1">
        <f t="shared" si="95"/>
        <v>2.190604497311033</v>
      </c>
    </row>
    <row r="106" spans="1:44" ht="12.75">
      <c r="A106" s="9">
        <v>1999</v>
      </c>
      <c r="B106">
        <v>60</v>
      </c>
      <c r="C106">
        <v>161</v>
      </c>
      <c r="D106">
        <v>1</v>
      </c>
      <c r="E106">
        <v>0</v>
      </c>
      <c r="F106">
        <v>0</v>
      </c>
      <c r="H106" s="2">
        <f t="shared" si="78"/>
        <v>222</v>
      </c>
      <c r="J106" s="9">
        <v>1999</v>
      </c>
      <c r="K106" s="2">
        <f t="shared" si="79"/>
        <v>60</v>
      </c>
      <c r="L106" s="2">
        <f t="shared" si="80"/>
        <v>161</v>
      </c>
      <c r="M106" s="2">
        <f t="shared" si="81"/>
        <v>1</v>
      </c>
      <c r="N106" s="2">
        <f t="shared" si="82"/>
        <v>222</v>
      </c>
      <c r="Z106" s="9">
        <v>1999</v>
      </c>
      <c r="AA106" s="2">
        <f t="shared" si="83"/>
        <v>2637674</v>
      </c>
      <c r="AB106" s="2">
        <f t="shared" si="83"/>
        <v>1151043</v>
      </c>
      <c r="AC106" s="1">
        <f t="shared" si="83"/>
        <v>8948</v>
      </c>
      <c r="AD106" s="1">
        <f t="shared" si="83"/>
        <v>33772</v>
      </c>
      <c r="AE106" s="1">
        <f t="shared" si="83"/>
        <v>54299</v>
      </c>
      <c r="AF106" s="1"/>
      <c r="AG106" s="2">
        <f t="shared" si="83"/>
        <v>3885736</v>
      </c>
      <c r="AJ106" s="9">
        <v>1999</v>
      </c>
      <c r="AK106" s="1">
        <f t="shared" si="89"/>
        <v>2.2747314489963504</v>
      </c>
      <c r="AL106" s="1">
        <f>(C106/AB106)*100000</f>
        <v>13.987314114242473</v>
      </c>
      <c r="AM106" s="1">
        <f>(D106/AC106)*100000</f>
        <v>11.175681716584712</v>
      </c>
      <c r="AN106" s="1">
        <f>(E106/AD106)*100000</f>
        <v>0</v>
      </c>
      <c r="AO106" s="1">
        <f>(F106/AE106)*100000</f>
        <v>0</v>
      </c>
      <c r="AP106" s="1"/>
      <c r="AQ106" s="1">
        <f t="shared" si="94"/>
        <v>5.713203367392947</v>
      </c>
      <c r="AR106" s="1">
        <f t="shared" si="95"/>
        <v>1.030725940279739</v>
      </c>
    </row>
    <row r="107" spans="1:14" s="4" customFormat="1" ht="12.75">
      <c r="A107" s="13" t="s">
        <v>14</v>
      </c>
      <c r="B107" s="21">
        <f aca="true" t="shared" si="97" ref="B107:G107">SUM(B90:B106)</f>
        <v>1097</v>
      </c>
      <c r="C107" s="21">
        <f t="shared" si="97"/>
        <v>2947</v>
      </c>
      <c r="D107" s="4">
        <f t="shared" si="97"/>
        <v>4</v>
      </c>
      <c r="E107" s="4">
        <f t="shared" si="97"/>
        <v>1</v>
      </c>
      <c r="F107" s="4">
        <f t="shared" si="97"/>
        <v>8</v>
      </c>
      <c r="G107" s="4">
        <f t="shared" si="97"/>
        <v>0</v>
      </c>
      <c r="H107" s="21">
        <f>SUM(B107:G107)</f>
        <v>4057</v>
      </c>
      <c r="J107" s="13" t="s">
        <v>14</v>
      </c>
      <c r="K107" s="21">
        <f>B107</f>
        <v>1097</v>
      </c>
      <c r="L107" s="21">
        <f>C107</f>
        <v>2947</v>
      </c>
      <c r="M107" s="21">
        <f t="shared" si="81"/>
        <v>13</v>
      </c>
      <c r="N107" s="21">
        <f>H107</f>
        <v>4057</v>
      </c>
    </row>
    <row r="109" spans="26:33" ht="12.75">
      <c r="Z109" s="30" t="str">
        <f>CONCATENATE("Percent of Total Population, By Race: ",$A$1)</f>
        <v>Percent of Total Population, By Race: SOUTH CAROLINA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98" ref="AA111:AE120">(AA90/$AG90)*100</f>
        <v>68.50984067478912</v>
      </c>
      <c r="AB111" s="2">
        <f t="shared" si="98"/>
        <v>29.850618893736915</v>
      </c>
      <c r="AC111" s="1">
        <f t="shared" si="98"/>
        <v>0.1925742646201683</v>
      </c>
      <c r="AD111" s="1">
        <f t="shared" si="98"/>
        <v>0.4677377811350812</v>
      </c>
      <c r="AE111" s="1">
        <f t="shared" si="98"/>
        <v>0.9792283857187074</v>
      </c>
      <c r="AF111" s="1">
        <f>100-AA111-AB111</f>
        <v>1.6395404314739679</v>
      </c>
      <c r="AG111" s="26">
        <f>AB111/AA111</f>
        <v>0.43571286401665243</v>
      </c>
    </row>
    <row r="112" spans="26:33" ht="12.75">
      <c r="Z112" s="9">
        <v>1984</v>
      </c>
      <c r="AA112" s="2">
        <f t="shared" si="98"/>
        <v>68.55321614834847</v>
      </c>
      <c r="AB112" s="2">
        <f t="shared" si="98"/>
        <v>29.796501321570823</v>
      </c>
      <c r="AC112" s="1">
        <f t="shared" si="98"/>
        <v>0.19731871495881248</v>
      </c>
      <c r="AD112" s="1">
        <f t="shared" si="98"/>
        <v>0.48813153602961495</v>
      </c>
      <c r="AE112" s="1">
        <f t="shared" si="98"/>
        <v>0.9648322790922851</v>
      </c>
      <c r="AF112" s="1">
        <f aca="true" t="shared" si="99" ref="AF112:AF127">100-AA112-AB112</f>
        <v>1.650282530080709</v>
      </c>
      <c r="AG112" s="26">
        <f aca="true" t="shared" si="100" ref="AG112:AG127">AB112/AA112</f>
        <v>0.43464775244229964</v>
      </c>
    </row>
    <row r="113" spans="26:33" ht="12.75">
      <c r="Z113" s="9">
        <v>1985</v>
      </c>
      <c r="AA113" s="2">
        <f t="shared" si="98"/>
        <v>68.63329376586898</v>
      </c>
      <c r="AB113" s="2">
        <f t="shared" si="98"/>
        <v>29.707385432210216</v>
      </c>
      <c r="AC113" s="1">
        <f t="shared" si="98"/>
        <v>0.20243889369732979</v>
      </c>
      <c r="AD113" s="1">
        <f t="shared" si="98"/>
        <v>0.5098360114785002</v>
      </c>
      <c r="AE113" s="1">
        <f t="shared" si="98"/>
        <v>0.947045896744963</v>
      </c>
      <c r="AF113" s="1">
        <f t="shared" si="99"/>
        <v>1.6593208019207992</v>
      </c>
      <c r="AG113" s="26">
        <f t="shared" si="100"/>
        <v>0.43284219366699783</v>
      </c>
    </row>
    <row r="114" spans="26:33" ht="12.75">
      <c r="Z114" s="9">
        <v>1986</v>
      </c>
      <c r="AA114" s="2">
        <f t="shared" si="98"/>
        <v>68.68194657258124</v>
      </c>
      <c r="AB114" s="2">
        <f t="shared" si="98"/>
        <v>29.646718986423863</v>
      </c>
      <c r="AC114" s="1">
        <f t="shared" si="98"/>
        <v>0.20737243095413455</v>
      </c>
      <c r="AD114" s="1">
        <f t="shared" si="98"/>
        <v>0.5314142907485929</v>
      </c>
      <c r="AE114" s="1">
        <f t="shared" si="98"/>
        <v>0.9325477192921576</v>
      </c>
      <c r="AF114" s="1">
        <f t="shared" si="99"/>
        <v>1.6713344409948974</v>
      </c>
      <c r="AG114" s="26">
        <f t="shared" si="100"/>
        <v>0.4316522822353907</v>
      </c>
    </row>
    <row r="115" spans="26:33" ht="12.75">
      <c r="Z115" s="9">
        <v>1987</v>
      </c>
      <c r="AA115" s="2">
        <f t="shared" si="98"/>
        <v>68.69417259181164</v>
      </c>
      <c r="AB115" s="2">
        <f t="shared" si="98"/>
        <v>29.623950009880172</v>
      </c>
      <c r="AC115" s="1">
        <f t="shared" si="98"/>
        <v>0.21304490331039003</v>
      </c>
      <c r="AD115" s="1">
        <f t="shared" si="98"/>
        <v>0.551544324107501</v>
      </c>
      <c r="AE115" s="1">
        <f t="shared" si="98"/>
        <v>0.9172881708902921</v>
      </c>
      <c r="AF115" s="1">
        <f t="shared" si="99"/>
        <v>1.6818773983081918</v>
      </c>
      <c r="AG115" s="26">
        <f t="shared" si="100"/>
        <v>0.431244003562121</v>
      </c>
    </row>
    <row r="116" spans="26:33" ht="12.75">
      <c r="Z116" s="9">
        <v>1988</v>
      </c>
      <c r="AA116" s="2">
        <f t="shared" si="98"/>
        <v>68.6590242680105</v>
      </c>
      <c r="AB116" s="2">
        <f t="shared" si="98"/>
        <v>29.646655070696827</v>
      </c>
      <c r="AC116" s="1">
        <f t="shared" si="98"/>
        <v>0.2191315917886466</v>
      </c>
      <c r="AD116" s="1">
        <f t="shared" si="98"/>
        <v>0.571787796682693</v>
      </c>
      <c r="AE116" s="1">
        <f t="shared" si="98"/>
        <v>0.9034012728213229</v>
      </c>
      <c r="AF116" s="1">
        <f t="shared" si="99"/>
        <v>1.6943206612926751</v>
      </c>
      <c r="AG116" s="26">
        <f t="shared" si="100"/>
        <v>0.4317954615109459</v>
      </c>
    </row>
    <row r="117" spans="26:33" ht="12.75">
      <c r="Z117" s="9">
        <v>1989</v>
      </c>
      <c r="AA117" s="2">
        <f t="shared" si="98"/>
        <v>68.60022003142232</v>
      </c>
      <c r="AB117" s="2">
        <f t="shared" si="98"/>
        <v>29.69087696957196</v>
      </c>
      <c r="AC117" s="1">
        <f t="shared" si="98"/>
        <v>0.22532536792198748</v>
      </c>
      <c r="AD117" s="1">
        <f t="shared" si="98"/>
        <v>0.5956122737380666</v>
      </c>
      <c r="AE117" s="1">
        <f t="shared" si="98"/>
        <v>0.8879653573456677</v>
      </c>
      <c r="AF117" s="1">
        <f t="shared" si="99"/>
        <v>1.7089029990057156</v>
      </c>
      <c r="AG117" s="26">
        <f t="shared" si="100"/>
        <v>0.4328102294128511</v>
      </c>
    </row>
    <row r="118" spans="26:33" ht="12.75">
      <c r="Z118" s="9">
        <v>1990</v>
      </c>
      <c r="AA118" s="2">
        <f t="shared" si="98"/>
        <v>68.53584272822675</v>
      </c>
      <c r="AB118" s="2">
        <f t="shared" si="98"/>
        <v>29.73878157130021</v>
      </c>
      <c r="AC118" s="1">
        <f t="shared" si="98"/>
        <v>0.229718576167798</v>
      </c>
      <c r="AD118" s="1">
        <f t="shared" si="98"/>
        <v>0.6170221522098481</v>
      </c>
      <c r="AE118" s="1">
        <f t="shared" si="98"/>
        <v>0.8786349720953947</v>
      </c>
      <c r="AF118" s="1">
        <f t="shared" si="99"/>
        <v>1.7253757004730375</v>
      </c>
      <c r="AG118" s="26">
        <f t="shared" si="100"/>
        <v>0.4339157495914495</v>
      </c>
    </row>
    <row r="119" spans="26:33" ht="12.75">
      <c r="Z119" s="9">
        <v>1991</v>
      </c>
      <c r="AA119" s="2">
        <f t="shared" si="98"/>
        <v>68.45395522367093</v>
      </c>
      <c r="AB119" s="2">
        <f t="shared" si="98"/>
        <v>29.769122931222906</v>
      </c>
      <c r="AC119" s="1">
        <f t="shared" si="98"/>
        <v>0.2270000870916176</v>
      </c>
      <c r="AD119" s="1">
        <f t="shared" si="98"/>
        <v>0.6340269759261913</v>
      </c>
      <c r="AE119" s="1">
        <f t="shared" si="98"/>
        <v>0.9158947820883447</v>
      </c>
      <c r="AF119" s="1">
        <f t="shared" si="99"/>
        <v>1.7769218451061626</v>
      </c>
      <c r="AG119" s="26">
        <f t="shared" si="100"/>
        <v>0.4348780553870602</v>
      </c>
    </row>
    <row r="120" spans="26:33" ht="12.75">
      <c r="Z120" s="9">
        <v>1992</v>
      </c>
      <c r="AA120" s="2">
        <f t="shared" si="98"/>
        <v>68.31995769565758</v>
      </c>
      <c r="AB120" s="2">
        <f t="shared" si="98"/>
        <v>29.851112710855155</v>
      </c>
      <c r="AC120" s="1">
        <f t="shared" si="98"/>
        <v>0.22251995236317745</v>
      </c>
      <c r="AD120" s="1">
        <f t="shared" si="98"/>
        <v>0.643008229794344</v>
      </c>
      <c r="AE120" s="1">
        <f t="shared" si="98"/>
        <v>0.9634014113297429</v>
      </c>
      <c r="AF120" s="1">
        <f t="shared" si="99"/>
        <v>1.828929593487267</v>
      </c>
      <c r="AG120" s="26">
        <f t="shared" si="100"/>
        <v>0.4369310772092661</v>
      </c>
    </row>
    <row r="121" spans="26:33" ht="12.75">
      <c r="Z121" s="9">
        <v>1993</v>
      </c>
      <c r="AA121" s="2">
        <f aca="true" t="shared" si="101" ref="AA121:AE127">(AA100/$AG100)*100</f>
        <v>68.1570017611742</v>
      </c>
      <c r="AB121" s="2">
        <f t="shared" si="101"/>
        <v>29.959331485673296</v>
      </c>
      <c r="AC121" s="1">
        <f t="shared" si="101"/>
        <v>0.22033249626428014</v>
      </c>
      <c r="AD121" s="1">
        <f t="shared" si="101"/>
        <v>0.6776159737758106</v>
      </c>
      <c r="AE121" s="1">
        <f t="shared" si="101"/>
        <v>0.9857182831124001</v>
      </c>
      <c r="AF121" s="1">
        <f t="shared" si="99"/>
        <v>1.8836667531525038</v>
      </c>
      <c r="AG121" s="26">
        <f t="shared" si="100"/>
        <v>0.43956351822300527</v>
      </c>
    </row>
    <row r="122" spans="26:33" ht="12.75">
      <c r="Z122" s="9">
        <v>1994</v>
      </c>
      <c r="AA122" s="2">
        <f t="shared" si="101"/>
        <v>68.0823934611516</v>
      </c>
      <c r="AB122" s="2">
        <f t="shared" si="101"/>
        <v>30.003251095881144</v>
      </c>
      <c r="AC122" s="1">
        <f t="shared" si="101"/>
        <v>0.2183034516164929</v>
      </c>
      <c r="AD122" s="1">
        <f t="shared" si="101"/>
        <v>0.6904487603287752</v>
      </c>
      <c r="AE122" s="1">
        <f t="shared" si="101"/>
        <v>1.0056032310220004</v>
      </c>
      <c r="AF122" s="1">
        <f t="shared" si="99"/>
        <v>1.9143554429672598</v>
      </c>
      <c r="AG122" s="26">
        <f t="shared" si="100"/>
        <v>0.44069031023419086</v>
      </c>
    </row>
    <row r="123" spans="26:33" ht="12.75">
      <c r="Z123" s="9">
        <v>1995</v>
      </c>
      <c r="AA123" s="2">
        <f t="shared" si="101"/>
        <v>67.94631701082963</v>
      </c>
      <c r="AB123" s="2">
        <f t="shared" si="101"/>
        <v>30.020165175517572</v>
      </c>
      <c r="AC123" s="1">
        <f t="shared" si="101"/>
        <v>0.22359803921303653</v>
      </c>
      <c r="AD123" s="1">
        <f t="shared" si="101"/>
        <v>0.7361735032134279</v>
      </c>
      <c r="AE123" s="1">
        <f t="shared" si="101"/>
        <v>1.0737462712263406</v>
      </c>
      <c r="AF123" s="1">
        <f t="shared" si="99"/>
        <v>2.0335178136527965</v>
      </c>
      <c r="AG123" s="26">
        <f t="shared" si="100"/>
        <v>0.4418218160482901</v>
      </c>
    </row>
    <row r="124" spans="26:33" ht="12.75">
      <c r="Z124" s="9">
        <v>1996</v>
      </c>
      <c r="AA124" s="2">
        <f t="shared" si="101"/>
        <v>67.91427273899203</v>
      </c>
      <c r="AB124" s="2">
        <f t="shared" si="101"/>
        <v>29.96843519104439</v>
      </c>
      <c r="AC124" s="1">
        <f t="shared" si="101"/>
        <v>0.22460707135165958</v>
      </c>
      <c r="AD124" s="1">
        <f t="shared" si="101"/>
        <v>0.7748649763277305</v>
      </c>
      <c r="AE124" s="1">
        <f t="shared" si="101"/>
        <v>1.117820022284188</v>
      </c>
      <c r="AF124" s="1">
        <f t="shared" si="99"/>
        <v>2.117292069963586</v>
      </c>
      <c r="AG124" s="26">
        <f t="shared" si="100"/>
        <v>0.4412685873294854</v>
      </c>
    </row>
    <row r="125" spans="26:33" ht="12.75">
      <c r="Z125" s="9">
        <v>1997</v>
      </c>
      <c r="AA125" s="2">
        <f t="shared" si="101"/>
        <v>67.85016408685232</v>
      </c>
      <c r="AB125" s="2">
        <f t="shared" si="101"/>
        <v>29.866656675635728</v>
      </c>
      <c r="AC125" s="1">
        <f t="shared" si="101"/>
        <v>0.22917806708379218</v>
      </c>
      <c r="AD125" s="1">
        <f t="shared" si="101"/>
        <v>0.8273734547102873</v>
      </c>
      <c r="AE125" s="1">
        <f t="shared" si="101"/>
        <v>1.2266277157178793</v>
      </c>
      <c r="AF125" s="1">
        <f t="shared" si="99"/>
        <v>2.2831792375119555</v>
      </c>
      <c r="AG125" s="26">
        <f t="shared" si="100"/>
        <v>0.44018547453186113</v>
      </c>
    </row>
    <row r="126" spans="26:33" ht="12.75">
      <c r="Z126" s="9">
        <v>1998</v>
      </c>
      <c r="AA126" s="2">
        <f t="shared" si="101"/>
        <v>67.88503840786669</v>
      </c>
      <c r="AB126" s="2">
        <f t="shared" si="101"/>
        <v>29.73712215248655</v>
      </c>
      <c r="AC126" s="1">
        <f t="shared" si="101"/>
        <v>0.22663949006896073</v>
      </c>
      <c r="AD126" s="1">
        <f t="shared" si="101"/>
        <v>0.8448063823680623</v>
      </c>
      <c r="AE126" s="1">
        <f t="shared" si="101"/>
        <v>1.3063935672097298</v>
      </c>
      <c r="AF126" s="1">
        <f t="shared" si="99"/>
        <v>2.3778394396467633</v>
      </c>
      <c r="AG126" s="26">
        <f t="shared" si="100"/>
        <v>0.43805119434152867</v>
      </c>
    </row>
    <row r="127" spans="26:33" ht="12.75">
      <c r="Z127" s="9">
        <v>1999</v>
      </c>
      <c r="AA127" s="2">
        <f t="shared" si="101"/>
        <v>67.88093684182354</v>
      </c>
      <c r="AB127" s="2">
        <f t="shared" si="101"/>
        <v>29.622264610874232</v>
      </c>
      <c r="AC127" s="1">
        <f t="shared" si="101"/>
        <v>0.23027812491636077</v>
      </c>
      <c r="AD127" s="1">
        <f t="shared" si="101"/>
        <v>0.8691274960522278</v>
      </c>
      <c r="AE127" s="1">
        <f t="shared" si="101"/>
        <v>1.397392926333647</v>
      </c>
      <c r="AF127" s="1">
        <f t="shared" si="99"/>
        <v>2.4967985473022267</v>
      </c>
      <c r="AG127" s="26">
        <f t="shared" si="100"/>
        <v>0.4363856185411843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88">
      <selection activeCell="B106" sqref="B106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28.5" customHeight="1">
      <c r="A2" s="31" t="str">
        <f>CONCATENATE("New Admissions for Violent Offenses, BW Only: ",$A$1)</f>
        <v>New Admissions for Violent Offenses, BW Only: SOUTH CAROLINA</v>
      </c>
      <c r="B2" s="31"/>
      <c r="C2" s="31"/>
      <c r="D2" s="31"/>
      <c r="F2" s="31" t="str">
        <f>CONCATENATE("Total Population, BW Only: ",$A$1)</f>
        <v>Total Population, BW Only: SOUTH CAROLINA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SOUTH CAROLINA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F4" s="9">
        <v>1983</v>
      </c>
      <c r="G4">
        <v>2215661</v>
      </c>
      <c r="H4">
        <v>965392</v>
      </c>
      <c r="I4" s="1">
        <f>G4+H4</f>
        <v>3181053</v>
      </c>
      <c r="J4" s="1"/>
      <c r="K4" s="9">
        <f>F4</f>
        <v>1983</v>
      </c>
      <c r="L4" s="1"/>
      <c r="M4" s="1"/>
      <c r="N4" s="1"/>
      <c r="P4" s="6"/>
      <c r="Q4" s="6"/>
      <c r="R4" s="6"/>
      <c r="S4" s="6"/>
    </row>
    <row r="5" spans="1:19" ht="12.75">
      <c r="A5" s="9">
        <v>1984</v>
      </c>
      <c r="B5">
        <v>294</v>
      </c>
      <c r="C5">
        <v>388</v>
      </c>
      <c r="D5">
        <v>682</v>
      </c>
      <c r="F5" s="9">
        <v>1984</v>
      </c>
      <c r="G5">
        <v>2242968</v>
      </c>
      <c r="H5">
        <v>974901</v>
      </c>
      <c r="I5" s="1">
        <f aca="true" t="shared" si="0" ref="I5:I20">G5+H5</f>
        <v>3217869</v>
      </c>
      <c r="K5" s="9">
        <f aca="true" t="shared" si="1" ref="K5:K20">F5</f>
        <v>1984</v>
      </c>
      <c r="L5" s="1">
        <f aca="true" t="shared" si="2" ref="L5:N7">(B5/G5)*100000</f>
        <v>13.107632387087108</v>
      </c>
      <c r="M5" s="1">
        <f t="shared" si="2"/>
        <v>39.79891291526011</v>
      </c>
      <c r="N5" s="1">
        <f t="shared" si="2"/>
        <v>21.19415053875717</v>
      </c>
      <c r="P5" s="6"/>
      <c r="Q5" s="6"/>
      <c r="R5" s="6"/>
      <c r="S5" s="6"/>
    </row>
    <row r="6" spans="1:19" ht="12.75">
      <c r="A6" s="9">
        <v>1985</v>
      </c>
      <c r="B6">
        <v>330</v>
      </c>
      <c r="C6">
        <v>449</v>
      </c>
      <c r="D6">
        <v>779</v>
      </c>
      <c r="F6" s="9">
        <v>1985</v>
      </c>
      <c r="G6">
        <v>2267108</v>
      </c>
      <c r="H6">
        <v>981300</v>
      </c>
      <c r="I6" s="1">
        <f t="shared" si="0"/>
        <v>3248408</v>
      </c>
      <c r="K6" s="9">
        <f t="shared" si="1"/>
        <v>1985</v>
      </c>
      <c r="L6" s="1">
        <f t="shared" si="2"/>
        <v>14.555989392653549</v>
      </c>
      <c r="M6" s="1">
        <f t="shared" si="2"/>
        <v>45.75563028635484</v>
      </c>
      <c r="N6" s="1">
        <f t="shared" si="2"/>
        <v>23.98097775895146</v>
      </c>
      <c r="P6" s="6"/>
      <c r="Q6" s="6"/>
      <c r="R6" s="6"/>
      <c r="S6" s="6"/>
    </row>
    <row r="7" spans="1:19" ht="12.75">
      <c r="A7" s="9">
        <v>1986</v>
      </c>
      <c r="B7">
        <v>365</v>
      </c>
      <c r="C7">
        <v>494</v>
      </c>
      <c r="D7">
        <v>859</v>
      </c>
      <c r="F7" s="9">
        <v>1986</v>
      </c>
      <c r="G7">
        <v>2295885</v>
      </c>
      <c r="H7">
        <v>991024</v>
      </c>
      <c r="I7" s="1">
        <f t="shared" si="0"/>
        <v>3286909</v>
      </c>
      <c r="K7" s="9">
        <f t="shared" si="1"/>
        <v>1986</v>
      </c>
      <c r="L7" s="1">
        <f t="shared" si="2"/>
        <v>15.898008828839423</v>
      </c>
      <c r="M7" s="1">
        <f t="shared" si="2"/>
        <v>49.84743053649558</v>
      </c>
      <c r="N7" s="1">
        <f t="shared" si="2"/>
        <v>26.133975720045797</v>
      </c>
      <c r="P7" s="6"/>
      <c r="Q7" s="6"/>
      <c r="R7" s="6"/>
      <c r="S7" s="6"/>
    </row>
    <row r="8" spans="1:19" ht="12.75">
      <c r="A8" s="9">
        <v>1987</v>
      </c>
      <c r="B8">
        <v>308</v>
      </c>
      <c r="C8">
        <v>463</v>
      </c>
      <c r="D8">
        <v>771</v>
      </c>
      <c r="F8" s="9">
        <v>1987</v>
      </c>
      <c r="G8">
        <v>2322212</v>
      </c>
      <c r="H8">
        <v>1001440</v>
      </c>
      <c r="I8" s="1">
        <f t="shared" si="0"/>
        <v>3323652</v>
      </c>
      <c r="K8" s="9">
        <f t="shared" si="1"/>
        <v>1987</v>
      </c>
      <c r="L8" s="1">
        <f aca="true" t="shared" si="3" ref="L8:L20">(B8/G8)*100000</f>
        <v>13.263216278272612</v>
      </c>
      <c r="M8" s="1">
        <f aca="true" t="shared" si="4" ref="M8:N19">(C8/H8)*100000</f>
        <v>46.233423869627735</v>
      </c>
      <c r="N8" s="1">
        <f t="shared" si="4"/>
        <v>23.197374454365256</v>
      </c>
      <c r="P8" s="6"/>
      <c r="Q8" s="6"/>
      <c r="R8" s="6"/>
      <c r="S8" s="6"/>
    </row>
    <row r="9" spans="1:19" ht="12.75">
      <c r="A9" s="9">
        <v>1988</v>
      </c>
      <c r="B9">
        <v>280</v>
      </c>
      <c r="C9">
        <v>472</v>
      </c>
      <c r="D9">
        <v>752</v>
      </c>
      <c r="F9" s="9">
        <v>1988</v>
      </c>
      <c r="G9">
        <v>2342718</v>
      </c>
      <c r="H9">
        <v>1011575</v>
      </c>
      <c r="I9" s="1">
        <f t="shared" si="0"/>
        <v>3354293</v>
      </c>
      <c r="K9" s="9">
        <f t="shared" si="1"/>
        <v>1988</v>
      </c>
      <c r="L9" s="1">
        <f t="shared" si="3"/>
        <v>11.951929340193741</v>
      </c>
      <c r="M9" s="1">
        <f t="shared" si="4"/>
        <v>46.659911524108445</v>
      </c>
      <c r="N9" s="1">
        <f t="shared" si="4"/>
        <v>22.419031372632027</v>
      </c>
      <c r="P9" s="6"/>
      <c r="Q9" s="6"/>
      <c r="R9" s="6"/>
      <c r="S9" s="6"/>
    </row>
    <row r="10" spans="1:19" ht="12.75">
      <c r="A10" s="9">
        <v>1989</v>
      </c>
      <c r="B10">
        <v>298</v>
      </c>
      <c r="C10">
        <v>481</v>
      </c>
      <c r="D10">
        <v>779</v>
      </c>
      <c r="F10" s="9">
        <v>1989</v>
      </c>
      <c r="G10">
        <v>2371358</v>
      </c>
      <c r="H10">
        <v>1026348</v>
      </c>
      <c r="I10" s="1">
        <f t="shared" si="0"/>
        <v>3397706</v>
      </c>
      <c r="K10" s="9">
        <f t="shared" si="1"/>
        <v>1989</v>
      </c>
      <c r="L10" s="1">
        <f t="shared" si="3"/>
        <v>12.566639031306112</v>
      </c>
      <c r="M10" s="1">
        <f t="shared" si="4"/>
        <v>46.86519582052091</v>
      </c>
      <c r="N10" s="1">
        <f t="shared" si="4"/>
        <v>22.92723384542394</v>
      </c>
      <c r="P10" s="6"/>
      <c r="Q10" s="6"/>
      <c r="R10" s="6"/>
      <c r="S10" s="6"/>
    </row>
    <row r="11" spans="1:19" ht="12.75">
      <c r="A11" s="9">
        <v>1990</v>
      </c>
      <c r="B11">
        <v>295</v>
      </c>
      <c r="C11">
        <v>498</v>
      </c>
      <c r="D11">
        <v>793</v>
      </c>
      <c r="F11" s="9">
        <v>1990</v>
      </c>
      <c r="G11">
        <v>2398113</v>
      </c>
      <c r="H11">
        <v>1040579</v>
      </c>
      <c r="I11" s="1">
        <f t="shared" si="0"/>
        <v>3438692</v>
      </c>
      <c r="K11" s="9">
        <f t="shared" si="1"/>
        <v>1990</v>
      </c>
      <c r="L11" s="1">
        <f t="shared" si="3"/>
        <v>12.301338594136306</v>
      </c>
      <c r="M11" s="1">
        <f t="shared" si="4"/>
        <v>47.857971379395515</v>
      </c>
      <c r="N11" s="1">
        <f t="shared" si="4"/>
        <v>23.061094160221387</v>
      </c>
      <c r="P11" s="6"/>
      <c r="Q11" s="6"/>
      <c r="R11" s="6"/>
      <c r="S11" s="6"/>
    </row>
    <row r="12" spans="1:19" ht="12.75">
      <c r="A12" s="9">
        <v>1991</v>
      </c>
      <c r="B12">
        <v>315</v>
      </c>
      <c r="C12">
        <v>580</v>
      </c>
      <c r="D12">
        <v>895</v>
      </c>
      <c r="F12" s="9">
        <v>1991</v>
      </c>
      <c r="G12">
        <v>2436598</v>
      </c>
      <c r="H12">
        <v>1059623</v>
      </c>
      <c r="I12" s="1">
        <f t="shared" si="0"/>
        <v>3496221</v>
      </c>
      <c r="K12" s="9">
        <f t="shared" si="1"/>
        <v>1991</v>
      </c>
      <c r="L12" s="1">
        <f t="shared" si="3"/>
        <v>12.927860894575142</v>
      </c>
      <c r="M12" s="1">
        <f t="shared" si="4"/>
        <v>54.73644871808181</v>
      </c>
      <c r="N12" s="1">
        <f t="shared" si="4"/>
        <v>25.599068251120283</v>
      </c>
      <c r="P12" s="6"/>
      <c r="Q12" s="6"/>
      <c r="R12" s="6"/>
      <c r="S12" s="6"/>
    </row>
    <row r="13" spans="1:19" ht="12.75">
      <c r="A13" s="9">
        <v>1992</v>
      </c>
      <c r="B13">
        <v>342</v>
      </c>
      <c r="C13">
        <v>653</v>
      </c>
      <c r="D13">
        <v>995</v>
      </c>
      <c r="F13" s="9">
        <v>1992</v>
      </c>
      <c r="G13">
        <v>2459912</v>
      </c>
      <c r="H13">
        <v>1074812</v>
      </c>
      <c r="I13" s="1">
        <f t="shared" si="0"/>
        <v>3534724</v>
      </c>
      <c r="K13" s="9">
        <f t="shared" si="1"/>
        <v>1992</v>
      </c>
      <c r="L13" s="1">
        <f t="shared" si="3"/>
        <v>13.902936365203308</v>
      </c>
      <c r="M13" s="1">
        <f t="shared" si="4"/>
        <v>60.75481107393665</v>
      </c>
      <c r="N13" s="1">
        <f t="shared" si="4"/>
        <v>28.149298219606393</v>
      </c>
      <c r="P13" s="6"/>
      <c r="Q13" s="6"/>
      <c r="R13" s="6"/>
      <c r="S13" s="6"/>
    </row>
    <row r="14" spans="1:19" ht="12.75">
      <c r="A14" s="9">
        <v>1993</v>
      </c>
      <c r="B14">
        <v>309</v>
      </c>
      <c r="C14">
        <v>634</v>
      </c>
      <c r="D14">
        <v>943</v>
      </c>
      <c r="F14" s="9">
        <v>1993</v>
      </c>
      <c r="G14">
        <v>2477171</v>
      </c>
      <c r="H14">
        <v>1088874</v>
      </c>
      <c r="I14" s="1">
        <f t="shared" si="0"/>
        <v>3566045</v>
      </c>
      <c r="K14" s="9">
        <f t="shared" si="1"/>
        <v>1993</v>
      </c>
      <c r="L14" s="1">
        <f t="shared" si="3"/>
        <v>12.473906726665216</v>
      </c>
      <c r="M14" s="1">
        <f t="shared" si="4"/>
        <v>58.22528593758323</v>
      </c>
      <c r="N14" s="1">
        <f t="shared" si="4"/>
        <v>26.44386147679011</v>
      </c>
      <c r="P14" s="6"/>
      <c r="Q14" s="6"/>
      <c r="R14" s="6"/>
      <c r="S14" s="6"/>
    </row>
    <row r="15" spans="1:19" ht="12.75">
      <c r="A15" s="9">
        <v>1994</v>
      </c>
      <c r="B15">
        <v>335</v>
      </c>
      <c r="C15">
        <v>682</v>
      </c>
      <c r="D15">
        <v>1017</v>
      </c>
      <c r="F15" s="9">
        <v>1994</v>
      </c>
      <c r="G15">
        <v>2496211</v>
      </c>
      <c r="H15">
        <v>1100056</v>
      </c>
      <c r="I15" s="1">
        <f t="shared" si="0"/>
        <v>3596267</v>
      </c>
      <c r="K15" s="9">
        <f t="shared" si="1"/>
        <v>1994</v>
      </c>
      <c r="L15" s="1">
        <f t="shared" si="3"/>
        <v>13.42033986710258</v>
      </c>
      <c r="M15" s="1">
        <f t="shared" si="4"/>
        <v>61.996843797043056</v>
      </c>
      <c r="N15" s="1">
        <f t="shared" si="4"/>
        <v>28.279324088005698</v>
      </c>
      <c r="P15" s="6"/>
      <c r="Q15" s="6"/>
      <c r="R15" s="6"/>
      <c r="S15" s="6"/>
    </row>
    <row r="16" spans="1:19" ht="12.75">
      <c r="A16" s="9">
        <v>1995</v>
      </c>
      <c r="B16">
        <v>351</v>
      </c>
      <c r="C16">
        <v>673</v>
      </c>
      <c r="D16">
        <v>1024</v>
      </c>
      <c r="F16" s="9">
        <v>1995</v>
      </c>
      <c r="G16">
        <v>2513975</v>
      </c>
      <c r="H16">
        <v>1110729</v>
      </c>
      <c r="I16" s="1">
        <f t="shared" si="0"/>
        <v>3624704</v>
      </c>
      <c r="K16" s="9">
        <f t="shared" si="1"/>
        <v>1995</v>
      </c>
      <c r="L16" s="1">
        <f t="shared" si="3"/>
        <v>13.96195268449368</v>
      </c>
      <c r="M16" s="1">
        <f t="shared" si="4"/>
        <v>60.59083718890927</v>
      </c>
      <c r="N16" s="1">
        <f t="shared" si="4"/>
        <v>28.250582668267533</v>
      </c>
      <c r="P16" s="6"/>
      <c r="Q16" s="6"/>
      <c r="R16" s="6"/>
      <c r="S16" s="6"/>
    </row>
    <row r="17" spans="1:19" ht="12.75">
      <c r="A17" s="9">
        <v>1996</v>
      </c>
      <c r="B17">
        <v>358</v>
      </c>
      <c r="C17">
        <v>677</v>
      </c>
      <c r="D17">
        <v>1035</v>
      </c>
      <c r="F17" s="9">
        <v>1996</v>
      </c>
      <c r="G17">
        <v>2539297</v>
      </c>
      <c r="H17">
        <v>1120512</v>
      </c>
      <c r="I17" s="1">
        <f t="shared" si="0"/>
        <v>3659809</v>
      </c>
      <c r="K17" s="9">
        <f t="shared" si="1"/>
        <v>1996</v>
      </c>
      <c r="L17" s="1">
        <f t="shared" si="3"/>
        <v>14.098390223750902</v>
      </c>
      <c r="M17" s="1">
        <f t="shared" si="4"/>
        <v>60.418808544665296</v>
      </c>
      <c r="N17" s="1">
        <f t="shared" si="4"/>
        <v>28.280164347374413</v>
      </c>
      <c r="P17" s="6"/>
      <c r="Q17" s="6"/>
      <c r="R17" s="6"/>
      <c r="S17" s="6"/>
    </row>
    <row r="18" spans="1:19" ht="12.75">
      <c r="A18" s="9">
        <v>1997</v>
      </c>
      <c r="B18">
        <v>392</v>
      </c>
      <c r="C18">
        <v>688</v>
      </c>
      <c r="D18">
        <v>1080</v>
      </c>
      <c r="F18" s="9">
        <v>1997</v>
      </c>
      <c r="G18">
        <v>2571566</v>
      </c>
      <c r="H18">
        <v>1131966</v>
      </c>
      <c r="I18" s="1">
        <f t="shared" si="0"/>
        <v>3703532</v>
      </c>
      <c r="K18" s="9">
        <f t="shared" si="1"/>
        <v>1997</v>
      </c>
      <c r="L18" s="1">
        <f t="shared" si="3"/>
        <v>15.243629757120758</v>
      </c>
      <c r="M18" s="1">
        <f t="shared" si="4"/>
        <v>60.77921068300638</v>
      </c>
      <c r="N18" s="1">
        <f t="shared" si="4"/>
        <v>29.161351920275028</v>
      </c>
      <c r="P18" s="6"/>
      <c r="Q18" s="6"/>
      <c r="R18" s="6"/>
      <c r="S18" s="6"/>
    </row>
    <row r="19" spans="1:19" ht="12.75">
      <c r="A19" s="9">
        <v>1998</v>
      </c>
      <c r="B19">
        <v>399</v>
      </c>
      <c r="C19">
        <v>706</v>
      </c>
      <c r="D19">
        <v>1105</v>
      </c>
      <c r="F19" s="9">
        <v>1998</v>
      </c>
      <c r="G19">
        <v>2606499</v>
      </c>
      <c r="H19">
        <v>1141780</v>
      </c>
      <c r="I19" s="1">
        <f t="shared" si="0"/>
        <v>3748279</v>
      </c>
      <c r="K19" s="9">
        <f t="shared" si="1"/>
        <v>1998</v>
      </c>
      <c r="L19" s="1">
        <f t="shared" si="3"/>
        <v>15.307890008781893</v>
      </c>
      <c r="M19" s="1">
        <f t="shared" si="4"/>
        <v>61.83327786438719</v>
      </c>
      <c r="N19" s="1">
        <f t="shared" si="4"/>
        <v>29.480196111335363</v>
      </c>
      <c r="P19" s="6"/>
      <c r="Q19" s="6"/>
      <c r="R19" s="6"/>
      <c r="S19" s="6"/>
    </row>
    <row r="20" spans="1:14" ht="12.75">
      <c r="A20" s="9">
        <v>1999</v>
      </c>
      <c r="B20">
        <v>352</v>
      </c>
      <c r="C20">
        <v>665</v>
      </c>
      <c r="D20">
        <v>1017</v>
      </c>
      <c r="F20" s="9">
        <v>1999</v>
      </c>
      <c r="G20">
        <v>2637674</v>
      </c>
      <c r="H20" s="2">
        <v>1151043</v>
      </c>
      <c r="I20" s="1">
        <f t="shared" si="0"/>
        <v>3788717</v>
      </c>
      <c r="K20" s="9">
        <f t="shared" si="1"/>
        <v>1999</v>
      </c>
      <c r="L20" s="1">
        <f t="shared" si="3"/>
        <v>13.345091167445256</v>
      </c>
      <c r="M20" s="1">
        <f>(C20/H20)*100000</f>
        <v>57.77368873274066</v>
      </c>
      <c r="N20" s="1">
        <f>(D20/I20)*100000</f>
        <v>26.84285999719694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SOUTH CAROLINA</v>
      </c>
      <c r="B22" s="31"/>
      <c r="C22" s="31"/>
      <c r="D22" s="31"/>
      <c r="F22" s="31" t="str">
        <f>CONCATENATE("Total Population, BW Only: ",$A$1)</f>
        <v>Total Population, BW Only: SOUTH CAROLINA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SOUTH CAROLINA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F24" s="9">
        <f>F4</f>
        <v>1983</v>
      </c>
      <c r="G24" s="1">
        <f>G4</f>
        <v>2215661</v>
      </c>
      <c r="H24" s="1">
        <f>H4</f>
        <v>965392</v>
      </c>
      <c r="I24" s="1">
        <f>I4</f>
        <v>3181053</v>
      </c>
      <c r="K24" s="9">
        <f>F24</f>
        <v>1983</v>
      </c>
      <c r="L24" s="1"/>
      <c r="M24" s="1"/>
      <c r="N24" s="1"/>
    </row>
    <row r="25" spans="1:14" ht="12.75">
      <c r="A25" s="9">
        <v>1984</v>
      </c>
      <c r="B25">
        <v>262</v>
      </c>
      <c r="C25">
        <v>486</v>
      </c>
      <c r="D25">
        <v>748</v>
      </c>
      <c r="F25" s="9">
        <f aca="true" t="shared" si="5" ref="F25:F40">F5</f>
        <v>1984</v>
      </c>
      <c r="G25" s="1">
        <f aca="true" t="shared" si="6" ref="G25:I40">G5</f>
        <v>2242968</v>
      </c>
      <c r="H25" s="1">
        <f t="shared" si="6"/>
        <v>974901</v>
      </c>
      <c r="I25" s="1">
        <f t="shared" si="6"/>
        <v>3217869</v>
      </c>
      <c r="K25" s="9">
        <f aca="true" t="shared" si="7" ref="K25:K40">F25</f>
        <v>1984</v>
      </c>
      <c r="L25" s="1">
        <f aca="true" t="shared" si="8" ref="L25:N27">(B25/G25)*100000</f>
        <v>11.680951310941573</v>
      </c>
      <c r="M25" s="1">
        <f t="shared" si="8"/>
        <v>49.851215661897974</v>
      </c>
      <c r="N25" s="1">
        <f t="shared" si="8"/>
        <v>23.245197365088508</v>
      </c>
    </row>
    <row r="26" spans="1:14" ht="12.75">
      <c r="A26" s="9">
        <v>1985</v>
      </c>
      <c r="B26">
        <v>367</v>
      </c>
      <c r="C26">
        <v>546</v>
      </c>
      <c r="D26">
        <v>913</v>
      </c>
      <c r="F26" s="9">
        <f t="shared" si="5"/>
        <v>1985</v>
      </c>
      <c r="G26" s="1">
        <f t="shared" si="6"/>
        <v>2267108</v>
      </c>
      <c r="H26" s="1">
        <f t="shared" si="6"/>
        <v>981300</v>
      </c>
      <c r="I26" s="1">
        <f t="shared" si="6"/>
        <v>3248408</v>
      </c>
      <c r="K26" s="9">
        <f t="shared" si="7"/>
        <v>1985</v>
      </c>
      <c r="L26" s="1">
        <f t="shared" si="8"/>
        <v>16.18802456698137</v>
      </c>
      <c r="M26" s="1">
        <f t="shared" si="8"/>
        <v>55.64047691837359</v>
      </c>
      <c r="N26" s="1">
        <f t="shared" si="8"/>
        <v>28.10607534521526</v>
      </c>
    </row>
    <row r="27" spans="1:14" ht="12.75">
      <c r="A27" s="9">
        <v>1986</v>
      </c>
      <c r="B27">
        <v>455</v>
      </c>
      <c r="C27">
        <v>746</v>
      </c>
      <c r="D27">
        <v>1201</v>
      </c>
      <c r="F27" s="9">
        <f t="shared" si="5"/>
        <v>1986</v>
      </c>
      <c r="G27" s="1">
        <f t="shared" si="6"/>
        <v>2295885</v>
      </c>
      <c r="H27" s="1">
        <f t="shared" si="6"/>
        <v>991024</v>
      </c>
      <c r="I27" s="1">
        <f t="shared" si="6"/>
        <v>3286909</v>
      </c>
      <c r="K27" s="9">
        <f t="shared" si="7"/>
        <v>1986</v>
      </c>
      <c r="L27" s="1">
        <f t="shared" si="8"/>
        <v>19.818065800334075</v>
      </c>
      <c r="M27" s="1">
        <f t="shared" si="8"/>
        <v>75.27567445389819</v>
      </c>
      <c r="N27" s="1">
        <f t="shared" si="8"/>
        <v>36.538888055616994</v>
      </c>
    </row>
    <row r="28" spans="1:14" ht="12.75">
      <c r="A28" s="9">
        <v>1987</v>
      </c>
      <c r="B28">
        <v>442</v>
      </c>
      <c r="C28">
        <v>722</v>
      </c>
      <c r="D28">
        <v>1164</v>
      </c>
      <c r="F28" s="9">
        <f t="shared" si="5"/>
        <v>1987</v>
      </c>
      <c r="G28" s="1">
        <f t="shared" si="6"/>
        <v>2322212</v>
      </c>
      <c r="H28" s="1">
        <f t="shared" si="6"/>
        <v>1001440</v>
      </c>
      <c r="I28" s="1">
        <f t="shared" si="6"/>
        <v>3323652</v>
      </c>
      <c r="K28" s="9">
        <f t="shared" si="7"/>
        <v>1987</v>
      </c>
      <c r="L28" s="1">
        <f aca="true" t="shared" si="9" ref="L28:L40">(B28/G28)*100000</f>
        <v>19.033576607131476</v>
      </c>
      <c r="M28" s="1">
        <f aca="true" t="shared" si="10" ref="M28:M40">(C28/H28)*100000</f>
        <v>72.09618149864195</v>
      </c>
      <c r="N28" s="1">
        <f aca="true" t="shared" si="11" ref="N28:N40">(D28/I28)*100000</f>
        <v>35.02171707507284</v>
      </c>
    </row>
    <row r="29" spans="1:14" ht="12.75">
      <c r="A29" s="9">
        <v>1988</v>
      </c>
      <c r="B29">
        <v>424</v>
      </c>
      <c r="C29">
        <v>708</v>
      </c>
      <c r="D29">
        <v>1132</v>
      </c>
      <c r="F29" s="9">
        <f t="shared" si="5"/>
        <v>1988</v>
      </c>
      <c r="G29" s="1">
        <f t="shared" si="6"/>
        <v>2342718</v>
      </c>
      <c r="H29" s="1">
        <f t="shared" si="6"/>
        <v>1011575</v>
      </c>
      <c r="I29" s="1">
        <f t="shared" si="6"/>
        <v>3354293</v>
      </c>
      <c r="K29" s="9">
        <f t="shared" si="7"/>
        <v>1988</v>
      </c>
      <c r="L29" s="1">
        <f t="shared" si="9"/>
        <v>18.098635858007665</v>
      </c>
      <c r="M29" s="1">
        <f t="shared" si="10"/>
        <v>69.98986728616266</v>
      </c>
      <c r="N29" s="1">
        <f t="shared" si="11"/>
        <v>33.747797225823746</v>
      </c>
    </row>
    <row r="30" spans="1:14" ht="12.75">
      <c r="A30" s="9">
        <v>1989</v>
      </c>
      <c r="B30">
        <v>380</v>
      </c>
      <c r="C30">
        <v>759</v>
      </c>
      <c r="D30">
        <v>1139</v>
      </c>
      <c r="F30" s="9">
        <f t="shared" si="5"/>
        <v>1989</v>
      </c>
      <c r="G30" s="1">
        <f t="shared" si="6"/>
        <v>2371358</v>
      </c>
      <c r="H30" s="1">
        <f t="shared" si="6"/>
        <v>1026348</v>
      </c>
      <c r="I30" s="1">
        <f t="shared" si="6"/>
        <v>3397706</v>
      </c>
      <c r="K30" s="9">
        <f t="shared" si="7"/>
        <v>1989</v>
      </c>
      <c r="L30" s="1">
        <f t="shared" si="9"/>
        <v>16.024573261397055</v>
      </c>
      <c r="M30" s="1">
        <f t="shared" si="10"/>
        <v>73.95152521367022</v>
      </c>
      <c r="N30" s="1">
        <f t="shared" si="11"/>
        <v>33.52261790749406</v>
      </c>
    </row>
    <row r="31" spans="1:14" ht="12.75">
      <c r="A31" s="9">
        <v>1990</v>
      </c>
      <c r="B31">
        <v>373</v>
      </c>
      <c r="C31">
        <v>673</v>
      </c>
      <c r="D31">
        <v>1046</v>
      </c>
      <c r="F31" s="9">
        <f t="shared" si="5"/>
        <v>1990</v>
      </c>
      <c r="G31" s="1">
        <f t="shared" si="6"/>
        <v>2398113</v>
      </c>
      <c r="H31" s="1">
        <f t="shared" si="6"/>
        <v>1040579</v>
      </c>
      <c r="I31" s="1">
        <f t="shared" si="6"/>
        <v>3438692</v>
      </c>
      <c r="K31" s="9">
        <f t="shared" si="7"/>
        <v>1990</v>
      </c>
      <c r="L31" s="1">
        <f t="shared" si="9"/>
        <v>15.553895917331669</v>
      </c>
      <c r="M31" s="1">
        <f t="shared" si="10"/>
        <v>64.67553160307867</v>
      </c>
      <c r="N31" s="1">
        <f t="shared" si="11"/>
        <v>30.41854286455431</v>
      </c>
    </row>
    <row r="32" spans="1:14" ht="12.75">
      <c r="A32" s="9">
        <v>1991</v>
      </c>
      <c r="B32">
        <v>380</v>
      </c>
      <c r="C32">
        <v>715</v>
      </c>
      <c r="D32">
        <v>1095</v>
      </c>
      <c r="F32" s="9">
        <f t="shared" si="5"/>
        <v>1991</v>
      </c>
      <c r="G32" s="1">
        <f t="shared" si="6"/>
        <v>2436598</v>
      </c>
      <c r="H32" s="1">
        <f t="shared" si="6"/>
        <v>1059623</v>
      </c>
      <c r="I32" s="1">
        <f t="shared" si="6"/>
        <v>3496221</v>
      </c>
      <c r="K32" s="9">
        <f t="shared" si="7"/>
        <v>1991</v>
      </c>
      <c r="L32" s="1">
        <f t="shared" si="9"/>
        <v>15.595514729963663</v>
      </c>
      <c r="M32" s="1">
        <f t="shared" si="10"/>
        <v>67.47682902315258</v>
      </c>
      <c r="N32" s="1">
        <f t="shared" si="11"/>
        <v>31.319530430141572</v>
      </c>
    </row>
    <row r="33" spans="1:14" ht="12.75">
      <c r="A33" s="9">
        <v>1992</v>
      </c>
      <c r="B33">
        <v>428</v>
      </c>
      <c r="C33">
        <v>807</v>
      </c>
      <c r="D33">
        <v>1235</v>
      </c>
      <c r="F33" s="9">
        <f t="shared" si="5"/>
        <v>1992</v>
      </c>
      <c r="G33" s="1">
        <f t="shared" si="6"/>
        <v>2459912</v>
      </c>
      <c r="H33" s="1">
        <f t="shared" si="6"/>
        <v>1074812</v>
      </c>
      <c r="I33" s="1">
        <f t="shared" si="6"/>
        <v>3534724</v>
      </c>
      <c r="K33" s="9">
        <f t="shared" si="7"/>
        <v>1992</v>
      </c>
      <c r="L33" s="1">
        <f t="shared" si="9"/>
        <v>17.39899638686262</v>
      </c>
      <c r="M33" s="1">
        <f t="shared" si="10"/>
        <v>75.08289821847914</v>
      </c>
      <c r="N33" s="1">
        <f t="shared" si="11"/>
        <v>34.93907869468734</v>
      </c>
    </row>
    <row r="34" spans="1:14" ht="12.75">
      <c r="A34" s="9">
        <v>1993</v>
      </c>
      <c r="B34">
        <v>427</v>
      </c>
      <c r="C34">
        <v>818</v>
      </c>
      <c r="D34">
        <v>1245</v>
      </c>
      <c r="F34" s="9">
        <f t="shared" si="5"/>
        <v>1993</v>
      </c>
      <c r="G34" s="1">
        <f t="shared" si="6"/>
        <v>2477171</v>
      </c>
      <c r="H34" s="1">
        <f t="shared" si="6"/>
        <v>1088874</v>
      </c>
      <c r="I34" s="1">
        <f t="shared" si="6"/>
        <v>3566045</v>
      </c>
      <c r="K34" s="9">
        <f t="shared" si="7"/>
        <v>1993</v>
      </c>
      <c r="L34" s="1">
        <f t="shared" si="9"/>
        <v>17.23740508830436</v>
      </c>
      <c r="M34" s="1">
        <f t="shared" si="10"/>
        <v>75.12347617814366</v>
      </c>
      <c r="N34" s="1">
        <f t="shared" si="11"/>
        <v>34.912627294383554</v>
      </c>
    </row>
    <row r="35" spans="1:14" ht="12.75">
      <c r="A35" s="9">
        <v>1994</v>
      </c>
      <c r="B35">
        <v>438</v>
      </c>
      <c r="C35">
        <v>875</v>
      </c>
      <c r="D35">
        <v>1313</v>
      </c>
      <c r="F35" s="9">
        <f t="shared" si="5"/>
        <v>1994</v>
      </c>
      <c r="G35" s="1">
        <f t="shared" si="6"/>
        <v>2496211</v>
      </c>
      <c r="H35" s="1">
        <f t="shared" si="6"/>
        <v>1100056</v>
      </c>
      <c r="I35" s="1">
        <f t="shared" si="6"/>
        <v>3596267</v>
      </c>
      <c r="K35" s="9">
        <f t="shared" si="7"/>
        <v>1994</v>
      </c>
      <c r="L35" s="1">
        <f t="shared" si="9"/>
        <v>17.54659361728636</v>
      </c>
      <c r="M35" s="1">
        <f t="shared" si="10"/>
        <v>79.54140516482798</v>
      </c>
      <c r="N35" s="1">
        <f t="shared" si="11"/>
        <v>36.51008114803489</v>
      </c>
    </row>
    <row r="36" spans="1:14" ht="12.75">
      <c r="A36" s="9">
        <v>1995</v>
      </c>
      <c r="B36">
        <v>450</v>
      </c>
      <c r="C36">
        <v>905</v>
      </c>
      <c r="D36">
        <v>1355</v>
      </c>
      <c r="F36" s="9">
        <f t="shared" si="5"/>
        <v>1995</v>
      </c>
      <c r="G36" s="1">
        <f t="shared" si="6"/>
        <v>2513975</v>
      </c>
      <c r="H36" s="1">
        <f t="shared" si="6"/>
        <v>1110729</v>
      </c>
      <c r="I36" s="1">
        <f t="shared" si="6"/>
        <v>3624704</v>
      </c>
      <c r="K36" s="9">
        <f t="shared" si="7"/>
        <v>1995</v>
      </c>
      <c r="L36" s="1">
        <f t="shared" si="9"/>
        <v>17.899939339094463</v>
      </c>
      <c r="M36" s="1">
        <f t="shared" si="10"/>
        <v>81.47802029117813</v>
      </c>
      <c r="N36" s="1">
        <f t="shared" si="11"/>
        <v>37.38236280810792</v>
      </c>
    </row>
    <row r="37" spans="1:14" ht="12.75">
      <c r="A37" s="9">
        <v>1996</v>
      </c>
      <c r="B37">
        <v>451</v>
      </c>
      <c r="C37">
        <v>991</v>
      </c>
      <c r="D37">
        <v>1442</v>
      </c>
      <c r="F37" s="9">
        <f t="shared" si="5"/>
        <v>1996</v>
      </c>
      <c r="G37" s="1">
        <f t="shared" si="6"/>
        <v>2539297</v>
      </c>
      <c r="H37" s="1">
        <f t="shared" si="6"/>
        <v>1120512</v>
      </c>
      <c r="I37" s="1">
        <f t="shared" si="6"/>
        <v>3659809</v>
      </c>
      <c r="K37" s="9">
        <f t="shared" si="7"/>
        <v>1996</v>
      </c>
      <c r="L37" s="1">
        <f t="shared" si="9"/>
        <v>17.76082120366385</v>
      </c>
      <c r="M37" s="1">
        <f t="shared" si="10"/>
        <v>88.44171236006397</v>
      </c>
      <c r="N37" s="1">
        <f t="shared" si="11"/>
        <v>39.40096327431295</v>
      </c>
    </row>
    <row r="38" spans="1:14" ht="12.75">
      <c r="A38" s="9">
        <v>1997</v>
      </c>
      <c r="B38">
        <v>433</v>
      </c>
      <c r="C38">
        <v>898</v>
      </c>
      <c r="D38">
        <v>1331</v>
      </c>
      <c r="F38" s="9">
        <f t="shared" si="5"/>
        <v>1997</v>
      </c>
      <c r="G38" s="1">
        <f t="shared" si="6"/>
        <v>2571566</v>
      </c>
      <c r="H38" s="1">
        <f t="shared" si="6"/>
        <v>1131966</v>
      </c>
      <c r="I38" s="1">
        <f t="shared" si="6"/>
        <v>3703532</v>
      </c>
      <c r="K38" s="9">
        <f t="shared" si="7"/>
        <v>1997</v>
      </c>
      <c r="L38" s="1">
        <f t="shared" si="9"/>
        <v>16.837988991921655</v>
      </c>
      <c r="M38" s="1">
        <f t="shared" si="10"/>
        <v>79.33100464148217</v>
      </c>
      <c r="N38" s="1">
        <f t="shared" si="11"/>
        <v>35.938666116561166</v>
      </c>
    </row>
    <row r="39" spans="1:14" ht="12.75">
      <c r="A39" s="9">
        <v>1998</v>
      </c>
      <c r="B39">
        <v>493</v>
      </c>
      <c r="C39">
        <v>883</v>
      </c>
      <c r="D39">
        <v>1376</v>
      </c>
      <c r="F39" s="9">
        <f t="shared" si="5"/>
        <v>1998</v>
      </c>
      <c r="G39" s="1">
        <f t="shared" si="6"/>
        <v>2606499</v>
      </c>
      <c r="H39" s="1">
        <f t="shared" si="6"/>
        <v>1141780</v>
      </c>
      <c r="I39" s="1">
        <f t="shared" si="6"/>
        <v>3748279</v>
      </c>
      <c r="K39" s="9">
        <f t="shared" si="7"/>
        <v>1998</v>
      </c>
      <c r="L39" s="1">
        <f t="shared" si="9"/>
        <v>18.91426008603878</v>
      </c>
      <c r="M39" s="1">
        <f t="shared" si="10"/>
        <v>77.33538860375904</v>
      </c>
      <c r="N39" s="1">
        <f t="shared" si="11"/>
        <v>36.71018085900222</v>
      </c>
    </row>
    <row r="40" spans="1:14" ht="12.75">
      <c r="A40" s="9">
        <v>1999</v>
      </c>
      <c r="B40">
        <v>424</v>
      </c>
      <c r="C40">
        <v>867</v>
      </c>
      <c r="D40">
        <v>1291</v>
      </c>
      <c r="F40" s="9">
        <f t="shared" si="5"/>
        <v>1999</v>
      </c>
      <c r="G40" s="1">
        <f t="shared" si="6"/>
        <v>2637674</v>
      </c>
      <c r="H40" s="1">
        <f t="shared" si="6"/>
        <v>1151043</v>
      </c>
      <c r="I40" s="1">
        <f t="shared" si="6"/>
        <v>3788717</v>
      </c>
      <c r="K40" s="9">
        <f t="shared" si="7"/>
        <v>1999</v>
      </c>
      <c r="L40" s="1">
        <f t="shared" si="9"/>
        <v>16.07476890624088</v>
      </c>
      <c r="M40" s="1">
        <f t="shared" si="10"/>
        <v>75.32298967110698</v>
      </c>
      <c r="N40" s="1">
        <f t="shared" si="11"/>
        <v>34.07485964245944</v>
      </c>
    </row>
    <row r="42" spans="1:14" ht="29.25" customHeight="1">
      <c r="A42" s="31" t="str">
        <f>CONCATENATE("New Admissions for Larceny / Theft Offenses, BW Only: ",$A$1)</f>
        <v>New Admissions for Larceny / Theft Offenses, BW Only: SOUTH CAROLINA</v>
      </c>
      <c r="B42" s="31"/>
      <c r="C42" s="31"/>
      <c r="D42" s="31"/>
      <c r="F42" s="31" t="str">
        <f>CONCATENATE("Total Population, BW Only: ",$A$1)</f>
        <v>Total Population, BW Only: SOUTH CAROLINA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SOUTH CAROLINA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F44" s="9">
        <f>F4</f>
        <v>1983</v>
      </c>
      <c r="G44" s="1">
        <f>G4</f>
        <v>2215661</v>
      </c>
      <c r="H44" s="1">
        <f>H4</f>
        <v>965392</v>
      </c>
      <c r="I44" s="1">
        <f>I4</f>
        <v>3181053</v>
      </c>
      <c r="K44" s="9">
        <f>F44</f>
        <v>1983</v>
      </c>
      <c r="L44" s="1"/>
      <c r="M44" s="1"/>
      <c r="N44" s="1"/>
    </row>
    <row r="45" spans="1:14" ht="12.75">
      <c r="A45" s="9">
        <v>1984</v>
      </c>
      <c r="B45">
        <v>642</v>
      </c>
      <c r="C45">
        <v>814</v>
      </c>
      <c r="D45">
        <v>1456</v>
      </c>
      <c r="F45" s="9">
        <f aca="true" t="shared" si="12" ref="F45:F60">F5</f>
        <v>1984</v>
      </c>
      <c r="G45" s="1">
        <f aca="true" t="shared" si="13" ref="G45:I60">G5</f>
        <v>2242968</v>
      </c>
      <c r="H45" s="1">
        <f t="shared" si="13"/>
        <v>974901</v>
      </c>
      <c r="I45" s="1">
        <f t="shared" si="13"/>
        <v>3217869</v>
      </c>
      <c r="K45" s="9">
        <f aca="true" t="shared" si="14" ref="K45:K60">F45</f>
        <v>1984</v>
      </c>
      <c r="L45" s="1">
        <f aca="true" t="shared" si="15" ref="L45:N47">(B45/G45)*100000</f>
        <v>28.622789090169814</v>
      </c>
      <c r="M45" s="1">
        <f t="shared" si="15"/>
        <v>83.49565750778797</v>
      </c>
      <c r="N45" s="1">
        <f t="shared" si="15"/>
        <v>45.24733604755197</v>
      </c>
    </row>
    <row r="46" spans="1:14" ht="12.75">
      <c r="A46" s="9">
        <v>1985</v>
      </c>
      <c r="B46">
        <v>423</v>
      </c>
      <c r="C46">
        <v>543</v>
      </c>
      <c r="D46">
        <v>966</v>
      </c>
      <c r="F46" s="9">
        <f t="shared" si="12"/>
        <v>1985</v>
      </c>
      <c r="G46" s="1">
        <f t="shared" si="13"/>
        <v>2267108</v>
      </c>
      <c r="H46" s="1">
        <f t="shared" si="13"/>
        <v>981300</v>
      </c>
      <c r="I46" s="1">
        <f t="shared" si="13"/>
        <v>3248408</v>
      </c>
      <c r="K46" s="9">
        <f t="shared" si="14"/>
        <v>1985</v>
      </c>
      <c r="L46" s="1">
        <f t="shared" si="15"/>
        <v>18.65813185785591</v>
      </c>
      <c r="M46" s="1">
        <f t="shared" si="15"/>
        <v>55.33476001222868</v>
      </c>
      <c r="N46" s="1">
        <f t="shared" si="15"/>
        <v>29.73764379351362</v>
      </c>
    </row>
    <row r="47" spans="1:14" ht="12.75">
      <c r="A47" s="9">
        <v>1986</v>
      </c>
      <c r="B47">
        <v>389</v>
      </c>
      <c r="C47">
        <v>547</v>
      </c>
      <c r="D47">
        <v>936</v>
      </c>
      <c r="F47" s="9">
        <f t="shared" si="12"/>
        <v>1986</v>
      </c>
      <c r="G47" s="1">
        <f t="shared" si="13"/>
        <v>2295885</v>
      </c>
      <c r="H47" s="1">
        <f t="shared" si="13"/>
        <v>991024</v>
      </c>
      <c r="I47" s="1">
        <f t="shared" si="13"/>
        <v>3286909</v>
      </c>
      <c r="K47" s="9">
        <f t="shared" si="14"/>
        <v>1986</v>
      </c>
      <c r="L47" s="1">
        <f t="shared" si="15"/>
        <v>16.943357354571333</v>
      </c>
      <c r="M47" s="1">
        <f t="shared" si="15"/>
        <v>55.19543421753661</v>
      </c>
      <c r="N47" s="1">
        <f t="shared" si="15"/>
        <v>28.476602181563283</v>
      </c>
    </row>
    <row r="48" spans="1:14" ht="12.75">
      <c r="A48" s="9">
        <v>1987</v>
      </c>
      <c r="B48">
        <v>390</v>
      </c>
      <c r="C48">
        <v>554</v>
      </c>
      <c r="D48">
        <v>944</v>
      </c>
      <c r="F48" s="9">
        <f t="shared" si="12"/>
        <v>1987</v>
      </c>
      <c r="G48" s="1">
        <f t="shared" si="13"/>
        <v>2322212</v>
      </c>
      <c r="H48" s="1">
        <f t="shared" si="13"/>
        <v>1001440</v>
      </c>
      <c r="I48" s="1">
        <f t="shared" si="13"/>
        <v>3323652</v>
      </c>
      <c r="K48" s="9">
        <f t="shared" si="14"/>
        <v>1987</v>
      </c>
      <c r="L48" s="1">
        <f aca="true" t="shared" si="16" ref="L48:L60">(B48/G48)*100000</f>
        <v>16.794332300410126</v>
      </c>
      <c r="M48" s="1">
        <f aca="true" t="shared" si="17" ref="M48:M60">(C48/H48)*100000</f>
        <v>55.32033871225435</v>
      </c>
      <c r="N48" s="1">
        <f aca="true" t="shared" si="18" ref="N48:N60">(D48/I48)*100000</f>
        <v>28.402492198340862</v>
      </c>
    </row>
    <row r="49" spans="1:14" ht="12.75">
      <c r="A49" s="9">
        <v>1988</v>
      </c>
      <c r="B49">
        <v>393</v>
      </c>
      <c r="C49">
        <v>621</v>
      </c>
      <c r="D49">
        <v>1014</v>
      </c>
      <c r="F49" s="9">
        <f t="shared" si="12"/>
        <v>1988</v>
      </c>
      <c r="G49" s="1">
        <f t="shared" si="13"/>
        <v>2342718</v>
      </c>
      <c r="H49" s="1">
        <f t="shared" si="13"/>
        <v>1011575</v>
      </c>
      <c r="I49" s="1">
        <f t="shared" si="13"/>
        <v>3354293</v>
      </c>
      <c r="K49" s="9">
        <f t="shared" si="14"/>
        <v>1988</v>
      </c>
      <c r="L49" s="1">
        <f t="shared" si="16"/>
        <v>16.7753865382005</v>
      </c>
      <c r="M49" s="1">
        <f t="shared" si="17"/>
        <v>61.38941749252403</v>
      </c>
      <c r="N49" s="1">
        <f t="shared" si="18"/>
        <v>30.229917302990525</v>
      </c>
    </row>
    <row r="50" spans="1:14" ht="12.75">
      <c r="A50" s="9">
        <v>1989</v>
      </c>
      <c r="B50">
        <v>390</v>
      </c>
      <c r="C50">
        <v>620</v>
      </c>
      <c r="D50">
        <v>1010</v>
      </c>
      <c r="F50" s="9">
        <f t="shared" si="12"/>
        <v>1989</v>
      </c>
      <c r="G50" s="1">
        <f t="shared" si="13"/>
        <v>2371358</v>
      </c>
      <c r="H50" s="1">
        <f t="shared" si="13"/>
        <v>1026348</v>
      </c>
      <c r="I50" s="1">
        <f t="shared" si="13"/>
        <v>3397706</v>
      </c>
      <c r="K50" s="9">
        <f t="shared" si="14"/>
        <v>1989</v>
      </c>
      <c r="L50" s="1">
        <f t="shared" si="16"/>
        <v>16.44627255774961</v>
      </c>
      <c r="M50" s="1">
        <f t="shared" si="17"/>
        <v>60.40836051709556</v>
      </c>
      <c r="N50" s="1">
        <f t="shared" si="18"/>
        <v>29.725938618585598</v>
      </c>
    </row>
    <row r="51" spans="1:14" ht="12.75">
      <c r="A51" s="9">
        <v>1990</v>
      </c>
      <c r="B51">
        <v>413</v>
      </c>
      <c r="C51">
        <v>635</v>
      </c>
      <c r="D51">
        <v>1048</v>
      </c>
      <c r="F51" s="9">
        <f t="shared" si="12"/>
        <v>1990</v>
      </c>
      <c r="G51" s="1">
        <f t="shared" si="13"/>
        <v>2398113</v>
      </c>
      <c r="H51" s="1">
        <f t="shared" si="13"/>
        <v>1040579</v>
      </c>
      <c r="I51" s="1">
        <f t="shared" si="13"/>
        <v>3438692</v>
      </c>
      <c r="K51" s="9">
        <f t="shared" si="14"/>
        <v>1990</v>
      </c>
      <c r="L51" s="1">
        <f t="shared" si="16"/>
        <v>17.22187403179083</v>
      </c>
      <c r="M51" s="1">
        <f t="shared" si="17"/>
        <v>61.02371852593604</v>
      </c>
      <c r="N51" s="1">
        <f t="shared" si="18"/>
        <v>30.47670451439094</v>
      </c>
    </row>
    <row r="52" spans="1:14" ht="12.75">
      <c r="A52" s="9">
        <v>1991</v>
      </c>
      <c r="B52">
        <v>526</v>
      </c>
      <c r="C52">
        <v>817</v>
      </c>
      <c r="D52">
        <v>1343</v>
      </c>
      <c r="F52" s="9">
        <f t="shared" si="12"/>
        <v>1991</v>
      </c>
      <c r="G52" s="1">
        <f t="shared" si="13"/>
        <v>2436598</v>
      </c>
      <c r="H52" s="1">
        <f t="shared" si="13"/>
        <v>1059623</v>
      </c>
      <c r="I52" s="1">
        <f t="shared" si="13"/>
        <v>3496221</v>
      </c>
      <c r="K52" s="9">
        <f t="shared" si="14"/>
        <v>1991</v>
      </c>
      <c r="L52" s="1">
        <f t="shared" si="16"/>
        <v>21.58747565252865</v>
      </c>
      <c r="M52" s="1">
        <f t="shared" si="17"/>
        <v>77.10289414253938</v>
      </c>
      <c r="N52" s="1">
        <f t="shared" si="18"/>
        <v>38.41290353212797</v>
      </c>
    </row>
    <row r="53" spans="1:14" ht="12.75">
      <c r="A53" s="9">
        <v>1992</v>
      </c>
      <c r="B53">
        <v>490</v>
      </c>
      <c r="C53">
        <v>778</v>
      </c>
      <c r="D53">
        <v>1268</v>
      </c>
      <c r="F53" s="9">
        <f t="shared" si="12"/>
        <v>1992</v>
      </c>
      <c r="G53" s="1">
        <f t="shared" si="13"/>
        <v>2459912</v>
      </c>
      <c r="H53" s="1">
        <f t="shared" si="13"/>
        <v>1074812</v>
      </c>
      <c r="I53" s="1">
        <f t="shared" si="13"/>
        <v>3534724</v>
      </c>
      <c r="K53" s="9">
        <f t="shared" si="14"/>
        <v>1992</v>
      </c>
      <c r="L53" s="1">
        <f t="shared" si="16"/>
        <v>19.91941175131468</v>
      </c>
      <c r="M53" s="1">
        <f t="shared" si="17"/>
        <v>72.38475193801334</v>
      </c>
      <c r="N53" s="1">
        <f t="shared" si="18"/>
        <v>35.87267351001096</v>
      </c>
    </row>
    <row r="54" spans="1:14" ht="12.75">
      <c r="A54" s="9">
        <v>1993</v>
      </c>
      <c r="B54">
        <v>393</v>
      </c>
      <c r="C54">
        <v>655</v>
      </c>
      <c r="D54">
        <v>1048</v>
      </c>
      <c r="F54" s="9">
        <f t="shared" si="12"/>
        <v>1993</v>
      </c>
      <c r="G54" s="1">
        <f t="shared" si="13"/>
        <v>2477171</v>
      </c>
      <c r="H54" s="1">
        <f t="shared" si="13"/>
        <v>1088874</v>
      </c>
      <c r="I54" s="1">
        <f t="shared" si="13"/>
        <v>3566045</v>
      </c>
      <c r="K54" s="9">
        <f t="shared" si="14"/>
        <v>1993</v>
      </c>
      <c r="L54" s="1">
        <f t="shared" si="16"/>
        <v>15.864871662069353</v>
      </c>
      <c r="M54" s="1">
        <f t="shared" si="17"/>
        <v>60.15388373677762</v>
      </c>
      <c r="N54" s="1">
        <f t="shared" si="18"/>
        <v>29.388299923304388</v>
      </c>
    </row>
    <row r="55" spans="1:14" ht="12.75">
      <c r="A55" s="9">
        <v>1994</v>
      </c>
      <c r="B55">
        <v>315</v>
      </c>
      <c r="C55">
        <v>408</v>
      </c>
      <c r="D55">
        <v>723</v>
      </c>
      <c r="F55" s="9">
        <f t="shared" si="12"/>
        <v>1994</v>
      </c>
      <c r="G55" s="1">
        <f t="shared" si="13"/>
        <v>2496211</v>
      </c>
      <c r="H55" s="1">
        <f t="shared" si="13"/>
        <v>1100056</v>
      </c>
      <c r="I55" s="1">
        <f t="shared" si="13"/>
        <v>3596267</v>
      </c>
      <c r="K55" s="9">
        <f t="shared" si="14"/>
        <v>1994</v>
      </c>
      <c r="L55" s="1">
        <f t="shared" si="16"/>
        <v>12.619125546678545</v>
      </c>
      <c r="M55" s="1">
        <f t="shared" si="17"/>
        <v>37.089020922571216</v>
      </c>
      <c r="N55" s="1">
        <f t="shared" si="18"/>
        <v>20.104180251355086</v>
      </c>
    </row>
    <row r="56" spans="1:14" ht="12.75">
      <c r="A56" s="9">
        <v>1995</v>
      </c>
      <c r="B56">
        <v>298</v>
      </c>
      <c r="C56">
        <v>401</v>
      </c>
      <c r="D56">
        <v>699</v>
      </c>
      <c r="F56" s="9">
        <f t="shared" si="12"/>
        <v>1995</v>
      </c>
      <c r="G56" s="1">
        <f t="shared" si="13"/>
        <v>2513975</v>
      </c>
      <c r="H56" s="1">
        <f t="shared" si="13"/>
        <v>1110729</v>
      </c>
      <c r="I56" s="1">
        <f t="shared" si="13"/>
        <v>3624704</v>
      </c>
      <c r="K56" s="9">
        <f t="shared" si="14"/>
        <v>1995</v>
      </c>
      <c r="L56" s="1">
        <f t="shared" si="16"/>
        <v>11.853737606778111</v>
      </c>
      <c r="M56" s="1">
        <f t="shared" si="17"/>
        <v>36.10241562073197</v>
      </c>
      <c r="N56" s="1">
        <f t="shared" si="18"/>
        <v>19.284333286249026</v>
      </c>
    </row>
    <row r="57" spans="1:14" ht="12.75">
      <c r="A57" s="9">
        <v>1996</v>
      </c>
      <c r="B57">
        <v>376</v>
      </c>
      <c r="C57">
        <v>606</v>
      </c>
      <c r="D57">
        <v>982</v>
      </c>
      <c r="F57" s="9">
        <f t="shared" si="12"/>
        <v>1996</v>
      </c>
      <c r="G57" s="1">
        <f t="shared" si="13"/>
        <v>2539297</v>
      </c>
      <c r="H57" s="1">
        <f t="shared" si="13"/>
        <v>1120512</v>
      </c>
      <c r="I57" s="1">
        <f t="shared" si="13"/>
        <v>3659809</v>
      </c>
      <c r="K57" s="9">
        <f t="shared" si="14"/>
        <v>1996</v>
      </c>
      <c r="L57" s="1">
        <f t="shared" si="16"/>
        <v>14.807247832766313</v>
      </c>
      <c r="M57" s="1">
        <f t="shared" si="17"/>
        <v>54.082419465387254</v>
      </c>
      <c r="N57" s="1">
        <f t="shared" si="18"/>
        <v>26.832001342146544</v>
      </c>
    </row>
    <row r="58" spans="1:14" ht="12.75">
      <c r="A58" s="9">
        <v>1997</v>
      </c>
      <c r="B58">
        <v>414</v>
      </c>
      <c r="C58">
        <v>628</v>
      </c>
      <c r="D58">
        <v>1042</v>
      </c>
      <c r="F58" s="9">
        <f t="shared" si="12"/>
        <v>1997</v>
      </c>
      <c r="G58" s="1">
        <f t="shared" si="13"/>
        <v>2571566</v>
      </c>
      <c r="H58" s="1">
        <f t="shared" si="13"/>
        <v>1131966</v>
      </c>
      <c r="I58" s="1">
        <f t="shared" si="13"/>
        <v>3703532</v>
      </c>
      <c r="K58" s="9">
        <f t="shared" si="14"/>
        <v>1997</v>
      </c>
      <c r="L58" s="1">
        <f t="shared" si="16"/>
        <v>16.099139590428557</v>
      </c>
      <c r="M58" s="1">
        <f t="shared" si="17"/>
        <v>55.47869812344187</v>
      </c>
      <c r="N58" s="1">
        <f t="shared" si="18"/>
        <v>28.13530435270979</v>
      </c>
    </row>
    <row r="59" spans="1:14" ht="12.75">
      <c r="A59" s="9">
        <v>1998</v>
      </c>
      <c r="B59">
        <v>491</v>
      </c>
      <c r="C59">
        <v>670</v>
      </c>
      <c r="D59">
        <v>1161</v>
      </c>
      <c r="F59" s="9">
        <f t="shared" si="12"/>
        <v>1998</v>
      </c>
      <c r="G59" s="1">
        <f t="shared" si="13"/>
        <v>2606499</v>
      </c>
      <c r="H59" s="1">
        <f t="shared" si="13"/>
        <v>1141780</v>
      </c>
      <c r="I59" s="1">
        <f t="shared" si="13"/>
        <v>3748279</v>
      </c>
      <c r="K59" s="9">
        <f t="shared" si="14"/>
        <v>1998</v>
      </c>
      <c r="L59" s="1">
        <f t="shared" si="16"/>
        <v>18.837528807799274</v>
      </c>
      <c r="M59" s="1">
        <f t="shared" si="17"/>
        <v>58.68030618858274</v>
      </c>
      <c r="N59" s="1">
        <f t="shared" si="18"/>
        <v>30.974215099783127</v>
      </c>
    </row>
    <row r="60" spans="1:14" ht="12.75">
      <c r="A60" s="9">
        <v>1999</v>
      </c>
      <c r="B60">
        <v>501</v>
      </c>
      <c r="C60">
        <v>669</v>
      </c>
      <c r="D60">
        <v>1170</v>
      </c>
      <c r="F60" s="9">
        <f t="shared" si="12"/>
        <v>1999</v>
      </c>
      <c r="G60" s="1">
        <f t="shared" si="13"/>
        <v>2637674</v>
      </c>
      <c r="H60" s="1">
        <f t="shared" si="13"/>
        <v>1151043</v>
      </c>
      <c r="I60" s="1">
        <f t="shared" si="13"/>
        <v>3788717</v>
      </c>
      <c r="K60" s="9">
        <f t="shared" si="14"/>
        <v>1999</v>
      </c>
      <c r="L60" s="1">
        <f t="shared" si="16"/>
        <v>18.994007599119527</v>
      </c>
      <c r="M60" s="1">
        <f t="shared" si="17"/>
        <v>58.12119964241127</v>
      </c>
      <c r="N60" s="1">
        <f t="shared" si="18"/>
        <v>30.88116636845666</v>
      </c>
    </row>
    <row r="63" spans="1:14" ht="30.75" customHeight="1">
      <c r="A63" s="31" t="str">
        <f>CONCATENATE("New Admissions for Drug Offenses, BW Only: ",$A$1)</f>
        <v>New Admissions for Drug Offenses, BW Only: SOUTH CAROLINA</v>
      </c>
      <c r="B63" s="31"/>
      <c r="C63" s="31"/>
      <c r="D63" s="31"/>
      <c r="F63" s="31" t="str">
        <f>CONCATENATE("Total Population, BW Only: ",$A$1)</f>
        <v>Total Population, BW Only: SOUTH CAROLINA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SOUTH CAROLINA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F65" s="9">
        <f>F4</f>
        <v>1983</v>
      </c>
      <c r="G65" s="1">
        <f>G4</f>
        <v>2215661</v>
      </c>
      <c r="H65" s="1">
        <f>H4</f>
        <v>965392</v>
      </c>
      <c r="I65" s="1">
        <f>I4</f>
        <v>3181053</v>
      </c>
      <c r="K65" s="9">
        <f>F65</f>
        <v>1983</v>
      </c>
      <c r="L65" s="1"/>
      <c r="M65" s="1"/>
      <c r="N65" s="1"/>
    </row>
    <row r="66" spans="1:14" ht="12.75">
      <c r="A66" s="9">
        <v>1984</v>
      </c>
      <c r="B66">
        <v>272</v>
      </c>
      <c r="C66">
        <v>311</v>
      </c>
      <c r="D66">
        <v>583</v>
      </c>
      <c r="F66" s="9">
        <f aca="true" t="shared" si="19" ref="F66:I81">F5</f>
        <v>1984</v>
      </c>
      <c r="G66" s="1">
        <f t="shared" si="19"/>
        <v>2242968</v>
      </c>
      <c r="H66" s="1">
        <f t="shared" si="19"/>
        <v>974901</v>
      </c>
      <c r="I66" s="1">
        <f t="shared" si="19"/>
        <v>3217869</v>
      </c>
      <c r="K66" s="9">
        <f aca="true" t="shared" si="20" ref="K66:K81">F66</f>
        <v>1984</v>
      </c>
      <c r="L66" s="1">
        <f aca="true" t="shared" si="21" ref="L66:N68">(B66/G66)*100000</f>
        <v>12.126789147237053</v>
      </c>
      <c r="M66" s="1">
        <f t="shared" si="21"/>
        <v>31.900675042901792</v>
      </c>
      <c r="N66" s="1">
        <f t="shared" si="21"/>
        <v>18.117580299260165</v>
      </c>
    </row>
    <row r="67" spans="1:14" ht="12.75">
      <c r="A67" s="9">
        <v>1985</v>
      </c>
      <c r="B67">
        <v>185</v>
      </c>
      <c r="C67">
        <v>334</v>
      </c>
      <c r="D67">
        <v>519</v>
      </c>
      <c r="F67" s="9">
        <f t="shared" si="19"/>
        <v>1985</v>
      </c>
      <c r="G67" s="1">
        <f t="shared" si="19"/>
        <v>2267108</v>
      </c>
      <c r="H67" s="1">
        <f t="shared" si="19"/>
        <v>981300</v>
      </c>
      <c r="I67" s="1">
        <f t="shared" si="19"/>
        <v>3248408</v>
      </c>
      <c r="K67" s="9">
        <f t="shared" si="20"/>
        <v>1985</v>
      </c>
      <c r="L67" s="1">
        <f t="shared" si="21"/>
        <v>8.16017587163911</v>
      </c>
      <c r="M67" s="1">
        <f t="shared" si="21"/>
        <v>34.03648221746663</v>
      </c>
      <c r="N67" s="1">
        <f t="shared" si="21"/>
        <v>15.97705706918589</v>
      </c>
    </row>
    <row r="68" spans="1:14" ht="12.75">
      <c r="A68" s="9">
        <v>1986</v>
      </c>
      <c r="B68">
        <v>217</v>
      </c>
      <c r="C68">
        <v>304</v>
      </c>
      <c r="D68">
        <v>521</v>
      </c>
      <c r="F68" s="9">
        <f t="shared" si="19"/>
        <v>1986</v>
      </c>
      <c r="G68" s="1">
        <f t="shared" si="19"/>
        <v>2295885</v>
      </c>
      <c r="H68" s="1">
        <f t="shared" si="19"/>
        <v>991024</v>
      </c>
      <c r="I68" s="1">
        <f t="shared" si="19"/>
        <v>3286909</v>
      </c>
      <c r="K68" s="9">
        <f t="shared" si="20"/>
        <v>1986</v>
      </c>
      <c r="L68" s="1">
        <f t="shared" si="21"/>
        <v>9.45169292015933</v>
      </c>
      <c r="M68" s="1">
        <f t="shared" si="21"/>
        <v>30.675341868612666</v>
      </c>
      <c r="N68" s="1">
        <f t="shared" si="21"/>
        <v>15.850758265592384</v>
      </c>
    </row>
    <row r="69" spans="1:14" ht="12.75">
      <c r="A69" s="9">
        <v>1987</v>
      </c>
      <c r="B69">
        <v>263</v>
      </c>
      <c r="C69">
        <v>423</v>
      </c>
      <c r="D69">
        <v>686</v>
      </c>
      <c r="F69" s="9">
        <f t="shared" si="19"/>
        <v>1987</v>
      </c>
      <c r="G69" s="1">
        <f t="shared" si="19"/>
        <v>2322212</v>
      </c>
      <c r="H69" s="1">
        <f t="shared" si="19"/>
        <v>1001440</v>
      </c>
      <c r="I69" s="1">
        <f t="shared" si="19"/>
        <v>3323652</v>
      </c>
      <c r="K69" s="9">
        <f t="shared" si="20"/>
        <v>1987</v>
      </c>
      <c r="L69" s="1">
        <f aca="true" t="shared" si="22" ref="L69:L81">(B69/G69)*100000</f>
        <v>11.325408705148366</v>
      </c>
      <c r="M69" s="1">
        <f aca="true" t="shared" si="23" ref="M69:M81">(C69/H69)*100000</f>
        <v>42.2391755871545</v>
      </c>
      <c r="N69" s="1">
        <f aca="true" t="shared" si="24" ref="N69:N81">(D69/I69)*100000</f>
        <v>20.639946661082448</v>
      </c>
    </row>
    <row r="70" spans="1:14" ht="12.75">
      <c r="A70" s="9">
        <v>1988</v>
      </c>
      <c r="B70">
        <v>258</v>
      </c>
      <c r="C70">
        <v>580</v>
      </c>
      <c r="D70">
        <v>838</v>
      </c>
      <c r="F70" s="9">
        <f t="shared" si="19"/>
        <v>1988</v>
      </c>
      <c r="G70" s="1">
        <f t="shared" si="19"/>
        <v>2342718</v>
      </c>
      <c r="H70" s="1">
        <f t="shared" si="19"/>
        <v>1011575</v>
      </c>
      <c r="I70" s="1">
        <f t="shared" si="19"/>
        <v>3354293</v>
      </c>
      <c r="K70" s="9">
        <f t="shared" si="20"/>
        <v>1988</v>
      </c>
      <c r="L70" s="1">
        <f t="shared" si="22"/>
        <v>11.012849177749947</v>
      </c>
      <c r="M70" s="1">
        <f t="shared" si="23"/>
        <v>57.336331957590886</v>
      </c>
      <c r="N70" s="1">
        <f t="shared" si="24"/>
        <v>24.982909960459626</v>
      </c>
    </row>
    <row r="71" spans="1:14" ht="12.75">
      <c r="A71" s="9">
        <v>1989</v>
      </c>
      <c r="B71">
        <v>272</v>
      </c>
      <c r="C71">
        <v>988</v>
      </c>
      <c r="D71">
        <v>1260</v>
      </c>
      <c r="F71" s="9">
        <f t="shared" si="19"/>
        <v>1989</v>
      </c>
      <c r="G71" s="1">
        <f t="shared" si="19"/>
        <v>2371358</v>
      </c>
      <c r="H71" s="1">
        <f t="shared" si="19"/>
        <v>1026348</v>
      </c>
      <c r="I71" s="1">
        <f t="shared" si="19"/>
        <v>3397706</v>
      </c>
      <c r="K71" s="9">
        <f t="shared" si="20"/>
        <v>1989</v>
      </c>
      <c r="L71" s="1">
        <f t="shared" si="22"/>
        <v>11.470220860789471</v>
      </c>
      <c r="M71" s="1">
        <f t="shared" si="23"/>
        <v>96.2636454691781</v>
      </c>
      <c r="N71" s="1">
        <f t="shared" si="24"/>
        <v>37.0838442172454</v>
      </c>
    </row>
    <row r="72" spans="1:14" ht="12.75">
      <c r="A72" s="9">
        <v>1990</v>
      </c>
      <c r="B72">
        <v>319</v>
      </c>
      <c r="C72">
        <v>1294</v>
      </c>
      <c r="D72">
        <v>1613</v>
      </c>
      <c r="F72" s="9">
        <f t="shared" si="19"/>
        <v>1990</v>
      </c>
      <c r="G72" s="1">
        <f t="shared" si="19"/>
        <v>2398113</v>
      </c>
      <c r="H72" s="1">
        <f t="shared" si="19"/>
        <v>1040579</v>
      </c>
      <c r="I72" s="1">
        <f t="shared" si="19"/>
        <v>3438692</v>
      </c>
      <c r="K72" s="9">
        <f t="shared" si="20"/>
        <v>1990</v>
      </c>
      <c r="L72" s="1">
        <f t="shared" si="22"/>
        <v>13.302125462811803</v>
      </c>
      <c r="M72" s="1">
        <f t="shared" si="23"/>
        <v>124.35384531112007</v>
      </c>
      <c r="N72" s="1">
        <f t="shared" si="24"/>
        <v>46.9073705932372</v>
      </c>
    </row>
    <row r="73" spans="1:14" ht="12.75">
      <c r="A73" s="9">
        <v>1991</v>
      </c>
      <c r="B73">
        <v>258</v>
      </c>
      <c r="C73">
        <v>1341</v>
      </c>
      <c r="D73">
        <v>1599</v>
      </c>
      <c r="F73" s="9">
        <f t="shared" si="19"/>
        <v>1991</v>
      </c>
      <c r="G73" s="1">
        <f t="shared" si="19"/>
        <v>2436598</v>
      </c>
      <c r="H73" s="1">
        <f t="shared" si="19"/>
        <v>1059623</v>
      </c>
      <c r="I73" s="1">
        <f t="shared" si="19"/>
        <v>3496221</v>
      </c>
      <c r="K73" s="9">
        <f t="shared" si="20"/>
        <v>1991</v>
      </c>
      <c r="L73" s="1">
        <f t="shared" si="22"/>
        <v>10.588533685080593</v>
      </c>
      <c r="M73" s="1">
        <f t="shared" si="23"/>
        <v>126.55444436370294</v>
      </c>
      <c r="N73" s="1">
        <f t="shared" si="24"/>
        <v>45.73509512127523</v>
      </c>
    </row>
    <row r="74" spans="1:14" ht="12.75">
      <c r="A74" s="9">
        <v>1992</v>
      </c>
      <c r="B74">
        <v>219</v>
      </c>
      <c r="C74">
        <v>1625</v>
      </c>
      <c r="D74">
        <v>1844</v>
      </c>
      <c r="F74" s="9">
        <f t="shared" si="19"/>
        <v>1992</v>
      </c>
      <c r="G74" s="1">
        <f t="shared" si="19"/>
        <v>2459912</v>
      </c>
      <c r="H74" s="1">
        <f t="shared" si="19"/>
        <v>1074812</v>
      </c>
      <c r="I74" s="1">
        <f t="shared" si="19"/>
        <v>3534724</v>
      </c>
      <c r="K74" s="9">
        <f t="shared" si="20"/>
        <v>1992</v>
      </c>
      <c r="L74" s="1">
        <f t="shared" si="22"/>
        <v>8.902757497016152</v>
      </c>
      <c r="M74" s="1">
        <f t="shared" si="23"/>
        <v>151.18923123299703</v>
      </c>
      <c r="N74" s="1">
        <f t="shared" si="24"/>
        <v>52.16814665020522</v>
      </c>
    </row>
    <row r="75" spans="1:14" ht="12.75">
      <c r="A75" s="9">
        <v>1993</v>
      </c>
      <c r="B75">
        <v>238</v>
      </c>
      <c r="C75">
        <v>1751</v>
      </c>
      <c r="D75">
        <v>1989</v>
      </c>
      <c r="F75" s="9">
        <f t="shared" si="19"/>
        <v>1993</v>
      </c>
      <c r="G75" s="1">
        <f t="shared" si="19"/>
        <v>2477171</v>
      </c>
      <c r="H75" s="1">
        <f t="shared" si="19"/>
        <v>1088874</v>
      </c>
      <c r="I75" s="1">
        <f t="shared" si="19"/>
        <v>3566045</v>
      </c>
      <c r="K75" s="9">
        <f t="shared" si="20"/>
        <v>1993</v>
      </c>
      <c r="L75" s="1">
        <f t="shared" si="22"/>
        <v>9.607733983645053</v>
      </c>
      <c r="M75" s="1">
        <f t="shared" si="23"/>
        <v>160.80832125663758</v>
      </c>
      <c r="N75" s="1">
        <f t="shared" si="24"/>
        <v>55.77607685825613</v>
      </c>
    </row>
    <row r="76" spans="1:14" ht="12.75">
      <c r="A76" s="9">
        <v>1994</v>
      </c>
      <c r="B76">
        <v>182</v>
      </c>
      <c r="C76">
        <v>1470</v>
      </c>
      <c r="D76">
        <v>1652</v>
      </c>
      <c r="F76" s="9">
        <f t="shared" si="19"/>
        <v>1994</v>
      </c>
      <c r="G76" s="1">
        <f t="shared" si="19"/>
        <v>2496211</v>
      </c>
      <c r="H76" s="1">
        <f t="shared" si="19"/>
        <v>1100056</v>
      </c>
      <c r="I76" s="1">
        <f t="shared" si="19"/>
        <v>3596267</v>
      </c>
      <c r="K76" s="9">
        <f t="shared" si="20"/>
        <v>1994</v>
      </c>
      <c r="L76" s="1">
        <f t="shared" si="22"/>
        <v>7.291050315858716</v>
      </c>
      <c r="M76" s="1">
        <f t="shared" si="23"/>
        <v>133.62956067691098</v>
      </c>
      <c r="N76" s="1">
        <f t="shared" si="24"/>
        <v>45.93652251070346</v>
      </c>
    </row>
    <row r="77" spans="1:14" ht="12.75">
      <c r="A77" s="9">
        <v>1995</v>
      </c>
      <c r="B77">
        <v>218</v>
      </c>
      <c r="C77">
        <v>1571</v>
      </c>
      <c r="D77">
        <v>1789</v>
      </c>
      <c r="F77" s="9">
        <f t="shared" si="19"/>
        <v>1995</v>
      </c>
      <c r="G77" s="1">
        <f t="shared" si="19"/>
        <v>2513975</v>
      </c>
      <c r="H77" s="1">
        <f t="shared" si="19"/>
        <v>1110729</v>
      </c>
      <c r="I77" s="1">
        <f t="shared" si="19"/>
        <v>3624704</v>
      </c>
      <c r="K77" s="9">
        <f t="shared" si="20"/>
        <v>1995</v>
      </c>
      <c r="L77" s="1">
        <f t="shared" si="22"/>
        <v>8.671526168716873</v>
      </c>
      <c r="M77" s="1">
        <f t="shared" si="23"/>
        <v>141.43864074855344</v>
      </c>
      <c r="N77" s="1">
        <f t="shared" si="24"/>
        <v>49.35575429055724</v>
      </c>
    </row>
    <row r="78" spans="1:14" ht="12.75">
      <c r="A78" s="9">
        <v>1996</v>
      </c>
      <c r="B78">
        <v>173</v>
      </c>
      <c r="C78">
        <v>1434</v>
      </c>
      <c r="D78">
        <v>1607</v>
      </c>
      <c r="F78" s="9">
        <f t="shared" si="19"/>
        <v>1996</v>
      </c>
      <c r="G78" s="1">
        <f t="shared" si="19"/>
        <v>2539297</v>
      </c>
      <c r="H78" s="1">
        <f t="shared" si="19"/>
        <v>1120512</v>
      </c>
      <c r="I78" s="1">
        <f t="shared" si="19"/>
        <v>3659809</v>
      </c>
      <c r="K78" s="9">
        <f t="shared" si="20"/>
        <v>1996</v>
      </c>
      <c r="L78" s="1">
        <f t="shared" si="22"/>
        <v>6.8129092422036495</v>
      </c>
      <c r="M78" s="1">
        <f t="shared" si="23"/>
        <v>127.97721041809457</v>
      </c>
      <c r="N78" s="1">
        <f t="shared" si="24"/>
        <v>43.90939527172046</v>
      </c>
    </row>
    <row r="79" spans="1:14" ht="12.75">
      <c r="A79" s="9">
        <v>1997</v>
      </c>
      <c r="B79">
        <v>232</v>
      </c>
      <c r="C79">
        <v>1490</v>
      </c>
      <c r="D79">
        <v>1722</v>
      </c>
      <c r="F79" s="9">
        <f t="shared" si="19"/>
        <v>1997</v>
      </c>
      <c r="G79" s="1">
        <f t="shared" si="19"/>
        <v>2571566</v>
      </c>
      <c r="H79" s="1">
        <f t="shared" si="19"/>
        <v>1131966</v>
      </c>
      <c r="I79" s="1">
        <f t="shared" si="19"/>
        <v>3703532</v>
      </c>
      <c r="K79" s="9">
        <f t="shared" si="20"/>
        <v>1997</v>
      </c>
      <c r="L79" s="1">
        <f t="shared" si="22"/>
        <v>9.021740060336777</v>
      </c>
      <c r="M79" s="1">
        <f t="shared" si="23"/>
        <v>131.62939522918532</v>
      </c>
      <c r="N79" s="1">
        <f t="shared" si="24"/>
        <v>46.49615556177184</v>
      </c>
    </row>
    <row r="80" spans="1:14" ht="12.75">
      <c r="A80" s="9">
        <v>1998</v>
      </c>
      <c r="B80">
        <v>266</v>
      </c>
      <c r="C80">
        <v>1629</v>
      </c>
      <c r="D80">
        <v>1895</v>
      </c>
      <c r="F80" s="9">
        <f t="shared" si="19"/>
        <v>1998</v>
      </c>
      <c r="G80" s="1">
        <f t="shared" si="19"/>
        <v>2606499</v>
      </c>
      <c r="H80" s="1">
        <f t="shared" si="19"/>
        <v>1141780</v>
      </c>
      <c r="I80" s="1">
        <f t="shared" si="19"/>
        <v>3748279</v>
      </c>
      <c r="K80" s="9">
        <f t="shared" si="20"/>
        <v>1998</v>
      </c>
      <c r="L80" s="1">
        <f t="shared" si="22"/>
        <v>10.205260005854596</v>
      </c>
      <c r="M80" s="1">
        <f t="shared" si="23"/>
        <v>142.67196833015117</v>
      </c>
      <c r="N80" s="1">
        <f t="shared" si="24"/>
        <v>50.556535412652046</v>
      </c>
    </row>
    <row r="81" spans="1:14" ht="12.75">
      <c r="A81" s="9">
        <v>1999</v>
      </c>
      <c r="B81">
        <v>233</v>
      </c>
      <c r="C81">
        <v>1495</v>
      </c>
      <c r="D81">
        <v>1728</v>
      </c>
      <c r="F81" s="9">
        <f t="shared" si="19"/>
        <v>1999</v>
      </c>
      <c r="G81" s="1">
        <f t="shared" si="19"/>
        <v>2637674</v>
      </c>
      <c r="H81" s="1">
        <f t="shared" si="19"/>
        <v>1151043</v>
      </c>
      <c r="I81" s="1">
        <f t="shared" si="19"/>
        <v>3788717</v>
      </c>
      <c r="K81" s="9">
        <f t="shared" si="20"/>
        <v>1999</v>
      </c>
      <c r="L81" s="1">
        <f t="shared" si="22"/>
        <v>8.83354046026916</v>
      </c>
      <c r="M81" s="1">
        <f t="shared" si="23"/>
        <v>129.8822024893944</v>
      </c>
      <c r="N81" s="1">
        <f t="shared" si="24"/>
        <v>45.60910725187445</v>
      </c>
    </row>
    <row r="83" spans="1:14" ht="27" customHeight="1">
      <c r="A83" s="31" t="str">
        <f>CONCATENATE("New Admissions for Other / Unknown Offenses, BW Only: ",$A$1)</f>
        <v>New Admissions for Other / Unknown Offenses, BW Only: SOUTH CAROLINA</v>
      </c>
      <c r="B83" s="31"/>
      <c r="C83" s="31"/>
      <c r="D83" s="31"/>
      <c r="F83" s="31" t="str">
        <f>CONCATENATE("Total Population, BW Only: ",$A$1)</f>
        <v>Total Population, BW Only: SOUTH CAROLINA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SOUTH CAROLINA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F85" s="9">
        <f aca="true" t="shared" si="25" ref="F85:I99">F4</f>
        <v>1983</v>
      </c>
      <c r="G85" s="1">
        <f t="shared" si="25"/>
        <v>2215661</v>
      </c>
      <c r="H85" s="1">
        <f t="shared" si="25"/>
        <v>965392</v>
      </c>
      <c r="I85" s="1">
        <f t="shared" si="25"/>
        <v>3181053</v>
      </c>
      <c r="K85" s="9">
        <f>F85</f>
        <v>1983</v>
      </c>
      <c r="L85" s="1"/>
      <c r="M85" s="1"/>
      <c r="N85" s="1"/>
    </row>
    <row r="86" spans="1:14" ht="12.75">
      <c r="A86" s="9">
        <v>1984</v>
      </c>
      <c r="B86">
        <v>437</v>
      </c>
      <c r="C86">
        <v>422</v>
      </c>
      <c r="D86">
        <v>859</v>
      </c>
      <c r="F86" s="9">
        <f t="shared" si="25"/>
        <v>1984</v>
      </c>
      <c r="G86" s="1">
        <f t="shared" si="25"/>
        <v>2242968</v>
      </c>
      <c r="H86" s="1">
        <f t="shared" si="25"/>
        <v>974901</v>
      </c>
      <c r="I86" s="1">
        <f t="shared" si="25"/>
        <v>3217869</v>
      </c>
      <c r="K86" s="9">
        <f aca="true" t="shared" si="26" ref="K86:K101">F86</f>
        <v>1984</v>
      </c>
      <c r="L86" s="1">
        <f aca="true" t="shared" si="27" ref="L86:N88">(B86/G86)*100000</f>
        <v>19.483113446112473</v>
      </c>
      <c r="M86" s="1">
        <f t="shared" si="27"/>
        <v>43.28644652123651</v>
      </c>
      <c r="N86" s="1">
        <f t="shared" si="27"/>
        <v>26.694685209373038</v>
      </c>
    </row>
    <row r="87" spans="1:14" ht="12.75">
      <c r="A87" s="9">
        <v>1985</v>
      </c>
      <c r="B87">
        <v>255</v>
      </c>
      <c r="C87">
        <v>219</v>
      </c>
      <c r="D87">
        <v>474</v>
      </c>
      <c r="F87" s="9">
        <f t="shared" si="25"/>
        <v>1985</v>
      </c>
      <c r="G87" s="1">
        <f t="shared" si="25"/>
        <v>2267108</v>
      </c>
      <c r="H87" s="1">
        <f t="shared" si="25"/>
        <v>981300</v>
      </c>
      <c r="I87" s="1">
        <f t="shared" si="25"/>
        <v>3248408</v>
      </c>
      <c r="K87" s="9">
        <f t="shared" si="26"/>
        <v>1985</v>
      </c>
      <c r="L87" s="1">
        <f t="shared" si="27"/>
        <v>11.247809985232287</v>
      </c>
      <c r="M87" s="1">
        <f t="shared" si="27"/>
        <v>22.317334148578418</v>
      </c>
      <c r="N87" s="1">
        <f t="shared" si="27"/>
        <v>14.59176310364954</v>
      </c>
    </row>
    <row r="88" spans="1:14" ht="12.75">
      <c r="A88" s="9">
        <v>1986</v>
      </c>
      <c r="B88">
        <v>288</v>
      </c>
      <c r="C88">
        <v>270</v>
      </c>
      <c r="D88">
        <v>558</v>
      </c>
      <c r="F88" s="9">
        <f t="shared" si="25"/>
        <v>1986</v>
      </c>
      <c r="G88" s="1">
        <f t="shared" si="25"/>
        <v>2295885</v>
      </c>
      <c r="H88" s="1">
        <f t="shared" si="25"/>
        <v>991024</v>
      </c>
      <c r="I88" s="1">
        <f t="shared" si="25"/>
        <v>3286909</v>
      </c>
      <c r="K88" s="9">
        <f t="shared" si="26"/>
        <v>1986</v>
      </c>
      <c r="L88" s="1">
        <f t="shared" si="27"/>
        <v>12.544182308782888</v>
      </c>
      <c r="M88" s="1">
        <f t="shared" si="27"/>
        <v>27.24454705435993</v>
      </c>
      <c r="N88" s="1">
        <f t="shared" si="27"/>
        <v>16.976435915931958</v>
      </c>
    </row>
    <row r="89" spans="1:14" ht="12.75">
      <c r="A89" s="9">
        <v>1987</v>
      </c>
      <c r="B89">
        <v>318</v>
      </c>
      <c r="C89">
        <v>289</v>
      </c>
      <c r="D89">
        <v>607</v>
      </c>
      <c r="F89" s="9">
        <f t="shared" si="25"/>
        <v>1987</v>
      </c>
      <c r="G89" s="1">
        <f t="shared" si="25"/>
        <v>2322212</v>
      </c>
      <c r="H89" s="1">
        <f t="shared" si="25"/>
        <v>1001440</v>
      </c>
      <c r="I89" s="1">
        <f t="shared" si="25"/>
        <v>3323652</v>
      </c>
      <c r="K89" s="9">
        <f t="shared" si="26"/>
        <v>1987</v>
      </c>
      <c r="L89" s="1">
        <f aca="true" t="shared" si="28" ref="L89:L101">(B89/G89)*100000</f>
        <v>13.693840183411334</v>
      </c>
      <c r="M89" s="1">
        <f aca="true" t="shared" si="29" ref="M89:M101">(C89/H89)*100000</f>
        <v>28.85844384086915</v>
      </c>
      <c r="N89" s="1">
        <f aca="true" t="shared" si="30" ref="N89:N101">(D89/I89)*100000</f>
        <v>18.2630431826196</v>
      </c>
    </row>
    <row r="90" spans="1:14" ht="12.75">
      <c r="A90" s="9">
        <v>1988</v>
      </c>
      <c r="B90">
        <v>336</v>
      </c>
      <c r="C90">
        <v>309</v>
      </c>
      <c r="D90">
        <v>645</v>
      </c>
      <c r="F90" s="9">
        <f t="shared" si="25"/>
        <v>1988</v>
      </c>
      <c r="G90" s="1">
        <f t="shared" si="25"/>
        <v>2342718</v>
      </c>
      <c r="H90" s="1">
        <f t="shared" si="25"/>
        <v>1011575</v>
      </c>
      <c r="I90" s="1">
        <f t="shared" si="25"/>
        <v>3354293</v>
      </c>
      <c r="K90" s="9">
        <f t="shared" si="26"/>
        <v>1988</v>
      </c>
      <c r="L90" s="1">
        <f t="shared" si="28"/>
        <v>14.34231520823249</v>
      </c>
      <c r="M90" s="1">
        <f t="shared" si="29"/>
        <v>30.546425129130316</v>
      </c>
      <c r="N90" s="1">
        <f t="shared" si="30"/>
        <v>19.22908940870699</v>
      </c>
    </row>
    <row r="91" spans="1:14" ht="12.75">
      <c r="A91" s="9">
        <v>1989</v>
      </c>
      <c r="B91">
        <v>355</v>
      </c>
      <c r="C91">
        <v>309</v>
      </c>
      <c r="D91">
        <v>664</v>
      </c>
      <c r="F91" s="9">
        <f t="shared" si="25"/>
        <v>1989</v>
      </c>
      <c r="G91" s="1">
        <f t="shared" si="25"/>
        <v>2371358</v>
      </c>
      <c r="H91" s="1">
        <f t="shared" si="25"/>
        <v>1026348</v>
      </c>
      <c r="I91" s="1">
        <f t="shared" si="25"/>
        <v>3397706</v>
      </c>
      <c r="K91" s="9">
        <f t="shared" si="26"/>
        <v>1989</v>
      </c>
      <c r="L91" s="1">
        <f t="shared" si="28"/>
        <v>14.97032502051567</v>
      </c>
      <c r="M91" s="1">
        <f t="shared" si="29"/>
        <v>30.106747419004083</v>
      </c>
      <c r="N91" s="1">
        <f t="shared" si="30"/>
        <v>19.54259727004043</v>
      </c>
    </row>
    <row r="92" spans="1:14" ht="12.75">
      <c r="A92" s="9">
        <v>1990</v>
      </c>
      <c r="B92">
        <v>324</v>
      </c>
      <c r="C92">
        <v>352</v>
      </c>
      <c r="D92">
        <v>676</v>
      </c>
      <c r="F92" s="9">
        <f t="shared" si="25"/>
        <v>1990</v>
      </c>
      <c r="G92" s="1">
        <f t="shared" si="25"/>
        <v>2398113</v>
      </c>
      <c r="H92" s="1">
        <f t="shared" si="25"/>
        <v>1040579</v>
      </c>
      <c r="I92" s="1">
        <f t="shared" si="25"/>
        <v>3438692</v>
      </c>
      <c r="K92" s="9">
        <f t="shared" si="26"/>
        <v>1990</v>
      </c>
      <c r="L92" s="1">
        <f t="shared" si="28"/>
        <v>13.510622727119198</v>
      </c>
      <c r="M92" s="1">
        <f t="shared" si="29"/>
        <v>33.827321135636986</v>
      </c>
      <c r="N92" s="1">
        <f t="shared" si="30"/>
        <v>19.65863764477889</v>
      </c>
    </row>
    <row r="93" spans="1:14" ht="12.75">
      <c r="A93" s="9">
        <v>1991</v>
      </c>
      <c r="B93">
        <v>375</v>
      </c>
      <c r="C93">
        <v>487</v>
      </c>
      <c r="D93">
        <v>862</v>
      </c>
      <c r="F93" s="9">
        <f t="shared" si="25"/>
        <v>1991</v>
      </c>
      <c r="G93" s="1">
        <f t="shared" si="25"/>
        <v>2436598</v>
      </c>
      <c r="H93" s="1">
        <f t="shared" si="25"/>
        <v>1059623</v>
      </c>
      <c r="I93" s="1">
        <f t="shared" si="25"/>
        <v>3496221</v>
      </c>
      <c r="K93" s="9">
        <f t="shared" si="26"/>
        <v>1991</v>
      </c>
      <c r="L93" s="1">
        <f t="shared" si="28"/>
        <v>15.390310588779931</v>
      </c>
      <c r="M93" s="1">
        <f t="shared" si="29"/>
        <v>45.959742285699726</v>
      </c>
      <c r="N93" s="1">
        <f t="shared" si="30"/>
        <v>24.65519199158177</v>
      </c>
    </row>
    <row r="94" spans="1:14" ht="12.75">
      <c r="A94" s="9">
        <v>1992</v>
      </c>
      <c r="B94">
        <v>338</v>
      </c>
      <c r="C94">
        <v>442</v>
      </c>
      <c r="D94">
        <v>780</v>
      </c>
      <c r="F94" s="9">
        <f t="shared" si="25"/>
        <v>1992</v>
      </c>
      <c r="G94" s="1">
        <f t="shared" si="25"/>
        <v>2459912</v>
      </c>
      <c r="H94" s="1">
        <f t="shared" si="25"/>
        <v>1074812</v>
      </c>
      <c r="I94" s="1">
        <f t="shared" si="25"/>
        <v>3534724</v>
      </c>
      <c r="K94" s="9">
        <f t="shared" si="26"/>
        <v>1992</v>
      </c>
      <c r="L94" s="1">
        <f t="shared" si="28"/>
        <v>13.740328922335433</v>
      </c>
      <c r="M94" s="1">
        <f t="shared" si="29"/>
        <v>41.12347089537519</v>
      </c>
      <c r="N94" s="1">
        <f t="shared" si="30"/>
        <v>22.066786544013056</v>
      </c>
    </row>
    <row r="95" spans="1:14" ht="12.75">
      <c r="A95" s="9">
        <v>1993</v>
      </c>
      <c r="B95">
        <v>356</v>
      </c>
      <c r="C95">
        <v>483</v>
      </c>
      <c r="D95">
        <v>839</v>
      </c>
      <c r="F95" s="9">
        <f t="shared" si="25"/>
        <v>1993</v>
      </c>
      <c r="G95" s="1">
        <f t="shared" si="25"/>
        <v>2477171</v>
      </c>
      <c r="H95" s="1">
        <f t="shared" si="25"/>
        <v>1088874</v>
      </c>
      <c r="I95" s="1">
        <f t="shared" si="25"/>
        <v>3566045</v>
      </c>
      <c r="K95" s="9">
        <f t="shared" si="26"/>
        <v>1993</v>
      </c>
      <c r="L95" s="1">
        <f t="shared" si="28"/>
        <v>14.371232345284199</v>
      </c>
      <c r="M95" s="1">
        <f t="shared" si="29"/>
        <v>44.35774938147114</v>
      </c>
      <c r="N95" s="1">
        <f t="shared" si="30"/>
        <v>23.52746530119502</v>
      </c>
    </row>
    <row r="96" spans="1:14" ht="12.75">
      <c r="A96" s="9">
        <v>1994</v>
      </c>
      <c r="B96">
        <v>332</v>
      </c>
      <c r="C96">
        <v>425</v>
      </c>
      <c r="D96">
        <v>757</v>
      </c>
      <c r="F96" s="9">
        <f t="shared" si="25"/>
        <v>1994</v>
      </c>
      <c r="G96" s="1">
        <f t="shared" si="25"/>
        <v>2496211</v>
      </c>
      <c r="H96" s="1">
        <f t="shared" si="25"/>
        <v>1100056</v>
      </c>
      <c r="I96" s="1">
        <f t="shared" si="25"/>
        <v>3596267</v>
      </c>
      <c r="K96" s="9">
        <f t="shared" si="26"/>
        <v>1994</v>
      </c>
      <c r="L96" s="1">
        <f t="shared" si="28"/>
        <v>13.300157719038975</v>
      </c>
      <c r="M96" s="1">
        <f t="shared" si="29"/>
        <v>38.634396794345015</v>
      </c>
      <c r="N96" s="1">
        <f t="shared" si="30"/>
        <v>21.04960504879087</v>
      </c>
    </row>
    <row r="97" spans="1:14" ht="12.75">
      <c r="A97" s="9">
        <v>1995</v>
      </c>
      <c r="B97">
        <v>338</v>
      </c>
      <c r="C97">
        <v>475</v>
      </c>
      <c r="D97">
        <v>813</v>
      </c>
      <c r="F97" s="9">
        <f t="shared" si="25"/>
        <v>1995</v>
      </c>
      <c r="G97" s="1">
        <f t="shared" si="25"/>
        <v>2513975</v>
      </c>
      <c r="H97" s="1">
        <f t="shared" si="25"/>
        <v>1110729</v>
      </c>
      <c r="I97" s="1">
        <f t="shared" si="25"/>
        <v>3624704</v>
      </c>
      <c r="K97" s="9">
        <f t="shared" si="26"/>
        <v>1995</v>
      </c>
      <c r="L97" s="1">
        <f t="shared" si="28"/>
        <v>13.44484332580873</v>
      </c>
      <c r="M97" s="1">
        <f t="shared" si="29"/>
        <v>42.76470678266256</v>
      </c>
      <c r="N97" s="1">
        <f t="shared" si="30"/>
        <v>22.429417684864752</v>
      </c>
    </row>
    <row r="98" spans="1:14" ht="12.75">
      <c r="A98" s="9">
        <v>1996</v>
      </c>
      <c r="B98">
        <v>299</v>
      </c>
      <c r="C98">
        <v>460</v>
      </c>
      <c r="D98">
        <v>759</v>
      </c>
      <c r="F98" s="9">
        <f t="shared" si="25"/>
        <v>1996</v>
      </c>
      <c r="G98" s="1">
        <f t="shared" si="25"/>
        <v>2539297</v>
      </c>
      <c r="H98" s="1">
        <f t="shared" si="25"/>
        <v>1120512</v>
      </c>
      <c r="I98" s="1">
        <f t="shared" si="25"/>
        <v>3659809</v>
      </c>
      <c r="K98" s="9">
        <f t="shared" si="26"/>
        <v>1996</v>
      </c>
      <c r="L98" s="1">
        <f t="shared" si="28"/>
        <v>11.774912505311509</v>
      </c>
      <c r="M98" s="1">
        <f t="shared" si="29"/>
        <v>41.05266164039296</v>
      </c>
      <c r="N98" s="1">
        <f t="shared" si="30"/>
        <v>20.73878718807457</v>
      </c>
    </row>
    <row r="99" spans="1:14" ht="12.75">
      <c r="A99" s="9">
        <v>1997</v>
      </c>
      <c r="B99">
        <v>329</v>
      </c>
      <c r="C99">
        <v>396</v>
      </c>
      <c r="D99">
        <v>725</v>
      </c>
      <c r="F99" s="9">
        <f t="shared" si="25"/>
        <v>1997</v>
      </c>
      <c r="G99" s="1">
        <f t="shared" si="25"/>
        <v>2571566</v>
      </c>
      <c r="H99" s="1">
        <f t="shared" si="25"/>
        <v>1131966</v>
      </c>
      <c r="I99" s="1">
        <f t="shared" si="25"/>
        <v>3703532</v>
      </c>
      <c r="K99" s="9">
        <f t="shared" si="26"/>
        <v>1997</v>
      </c>
      <c r="L99" s="1">
        <f t="shared" si="28"/>
        <v>12.793760689012066</v>
      </c>
      <c r="M99" s="1">
        <f t="shared" si="29"/>
        <v>34.983382893125764</v>
      </c>
      <c r="N99" s="1">
        <f t="shared" si="30"/>
        <v>19.575907539073512</v>
      </c>
    </row>
    <row r="100" spans="1:14" ht="12.75">
      <c r="A100" s="9">
        <v>1998</v>
      </c>
      <c r="B100">
        <v>351</v>
      </c>
      <c r="C100">
        <v>492</v>
      </c>
      <c r="D100">
        <v>843</v>
      </c>
      <c r="F100" s="9">
        <f aca="true" t="shared" si="31" ref="F100:I101">F19</f>
        <v>1998</v>
      </c>
      <c r="G100" s="1">
        <f t="shared" si="31"/>
        <v>2606499</v>
      </c>
      <c r="H100" s="1">
        <f t="shared" si="31"/>
        <v>1141780</v>
      </c>
      <c r="I100" s="1">
        <f t="shared" si="31"/>
        <v>3748279</v>
      </c>
      <c r="K100" s="9">
        <f t="shared" si="26"/>
        <v>1998</v>
      </c>
      <c r="L100" s="1">
        <f t="shared" si="28"/>
        <v>13.466339331033698</v>
      </c>
      <c r="M100" s="1">
        <f t="shared" si="29"/>
        <v>43.09061290266076</v>
      </c>
      <c r="N100" s="1">
        <f t="shared" si="30"/>
        <v>22.49032155824046</v>
      </c>
    </row>
    <row r="101" spans="1:14" ht="12.75">
      <c r="A101" s="9">
        <v>1999</v>
      </c>
      <c r="B101">
        <v>345</v>
      </c>
      <c r="C101">
        <v>463</v>
      </c>
      <c r="D101">
        <v>808</v>
      </c>
      <c r="F101" s="9">
        <f t="shared" si="31"/>
        <v>1999</v>
      </c>
      <c r="G101" s="1">
        <f t="shared" si="31"/>
        <v>2637674</v>
      </c>
      <c r="H101" s="1">
        <f t="shared" si="31"/>
        <v>1151043</v>
      </c>
      <c r="I101" s="1">
        <f t="shared" si="31"/>
        <v>3788717</v>
      </c>
      <c r="K101" s="9">
        <f t="shared" si="26"/>
        <v>1999</v>
      </c>
      <c r="L101" s="1">
        <f t="shared" si="28"/>
        <v>13.079705831729017</v>
      </c>
      <c r="M101" s="1">
        <f t="shared" si="29"/>
        <v>40.22438779437432</v>
      </c>
      <c r="N101" s="1">
        <f t="shared" si="30"/>
        <v>21.326480705737588</v>
      </c>
    </row>
    <row r="103" spans="1:14" ht="31.5" customHeight="1">
      <c r="A103" s="31" t="str">
        <f>CONCATENATE("New Admissions for All Offenses, BW Only: ",$A$1)</f>
        <v>New Admissions for All Offenses, BW Only: SOUTH CAROLINA</v>
      </c>
      <c r="B103" s="31"/>
      <c r="C103" s="31"/>
      <c r="D103" s="31"/>
      <c r="F103" s="31" t="str">
        <f>CONCATENATE("Total Population, BW Only: ",$A$1)</f>
        <v>Total Population, BW Only: SOUTH CAROLINA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SOUTH CAROLINA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E105" s="2"/>
      <c r="F105" s="9">
        <f>F4</f>
        <v>1983</v>
      </c>
      <c r="G105" s="1">
        <f>G4</f>
        <v>2215661</v>
      </c>
      <c r="H105" s="1">
        <f>H4</f>
        <v>965392</v>
      </c>
      <c r="I105" s="1">
        <f>I4</f>
        <v>3181053</v>
      </c>
      <c r="K105" s="9">
        <f>F105</f>
        <v>1983</v>
      </c>
      <c r="L105" s="1"/>
      <c r="M105" s="1"/>
      <c r="N105" s="1"/>
    </row>
    <row r="106" spans="1:14" ht="12.75">
      <c r="A106" s="9">
        <v>1984</v>
      </c>
      <c r="B106">
        <v>1907</v>
      </c>
      <c r="C106">
        <v>2421</v>
      </c>
      <c r="D106">
        <v>4328</v>
      </c>
      <c r="F106" s="9">
        <f aca="true" t="shared" si="32" ref="F106:I121">F5</f>
        <v>1984</v>
      </c>
      <c r="G106" s="1">
        <f t="shared" si="32"/>
        <v>2242968</v>
      </c>
      <c r="H106" s="1">
        <f t="shared" si="32"/>
        <v>974901</v>
      </c>
      <c r="I106" s="1">
        <f t="shared" si="32"/>
        <v>3217869</v>
      </c>
      <c r="K106" s="9">
        <f aca="true" t="shared" si="33" ref="K106:K121">F106</f>
        <v>1984</v>
      </c>
      <c r="L106" s="1">
        <f aca="true" t="shared" si="34" ref="L106:N108">(B106/G106)*100000</f>
        <v>85.02127538154802</v>
      </c>
      <c r="M106" s="1">
        <f t="shared" si="34"/>
        <v>248.33290764908438</v>
      </c>
      <c r="N106" s="1">
        <f t="shared" si="34"/>
        <v>134.49894946003084</v>
      </c>
    </row>
    <row r="107" spans="1:14" ht="12.75">
      <c r="A107" s="9">
        <v>1985</v>
      </c>
      <c r="B107">
        <v>1560</v>
      </c>
      <c r="C107">
        <v>2091</v>
      </c>
      <c r="D107">
        <v>3651</v>
      </c>
      <c r="F107" s="9">
        <f t="shared" si="32"/>
        <v>1985</v>
      </c>
      <c r="G107" s="1">
        <f t="shared" si="32"/>
        <v>2267108</v>
      </c>
      <c r="H107" s="1">
        <f t="shared" si="32"/>
        <v>981300</v>
      </c>
      <c r="I107" s="1">
        <f t="shared" si="32"/>
        <v>3248408</v>
      </c>
      <c r="K107" s="9">
        <f t="shared" si="33"/>
        <v>1985</v>
      </c>
      <c r="L107" s="1">
        <f t="shared" si="34"/>
        <v>68.81013167436222</v>
      </c>
      <c r="M107" s="1">
        <f t="shared" si="34"/>
        <v>213.08468358300215</v>
      </c>
      <c r="N107" s="1">
        <f t="shared" si="34"/>
        <v>112.39351707051577</v>
      </c>
    </row>
    <row r="108" spans="1:14" ht="12.75">
      <c r="A108" s="9">
        <v>1986</v>
      </c>
      <c r="B108">
        <v>1714</v>
      </c>
      <c r="C108">
        <v>2361</v>
      </c>
      <c r="D108">
        <v>4075</v>
      </c>
      <c r="F108" s="9">
        <f t="shared" si="32"/>
        <v>1986</v>
      </c>
      <c r="G108" s="1">
        <f t="shared" si="32"/>
        <v>2295885</v>
      </c>
      <c r="H108" s="1">
        <f t="shared" si="32"/>
        <v>991024</v>
      </c>
      <c r="I108" s="1">
        <f t="shared" si="32"/>
        <v>3286909</v>
      </c>
      <c r="K108" s="9">
        <f t="shared" si="33"/>
        <v>1986</v>
      </c>
      <c r="L108" s="1">
        <f t="shared" si="34"/>
        <v>74.65530721268705</v>
      </c>
      <c r="M108" s="1">
        <f t="shared" si="34"/>
        <v>238.23842813090297</v>
      </c>
      <c r="N108" s="1">
        <f t="shared" si="34"/>
        <v>123.97666013875042</v>
      </c>
    </row>
    <row r="109" spans="1:14" ht="12.75">
      <c r="A109" s="9">
        <v>1987</v>
      </c>
      <c r="B109">
        <v>1721</v>
      </c>
      <c r="C109">
        <v>2451</v>
      </c>
      <c r="D109">
        <v>4172</v>
      </c>
      <c r="F109" s="9">
        <f t="shared" si="32"/>
        <v>1987</v>
      </c>
      <c r="G109" s="1">
        <f t="shared" si="32"/>
        <v>2322212</v>
      </c>
      <c r="H109" s="1">
        <f t="shared" si="32"/>
        <v>1001440</v>
      </c>
      <c r="I109" s="1">
        <f t="shared" si="32"/>
        <v>3323652</v>
      </c>
      <c r="K109" s="9">
        <f t="shared" si="33"/>
        <v>1987</v>
      </c>
      <c r="L109" s="1">
        <f aca="true" t="shared" si="35" ref="L109:L121">(B109/G109)*100000</f>
        <v>74.11037407437391</v>
      </c>
      <c r="M109" s="1">
        <f aca="true" t="shared" si="36" ref="M109:M121">(C109/H109)*100000</f>
        <v>244.7475635085477</v>
      </c>
      <c r="N109" s="1">
        <f aca="true" t="shared" si="37" ref="N109:N121">(D109/I109)*100000</f>
        <v>125.52457357148101</v>
      </c>
    </row>
    <row r="110" spans="1:14" ht="12.75">
      <c r="A110" s="9">
        <v>1988</v>
      </c>
      <c r="B110">
        <v>1691</v>
      </c>
      <c r="C110">
        <v>2690</v>
      </c>
      <c r="D110">
        <v>4381</v>
      </c>
      <c r="F110" s="9">
        <f t="shared" si="32"/>
        <v>1988</v>
      </c>
      <c r="G110" s="1">
        <f t="shared" si="32"/>
        <v>2342718</v>
      </c>
      <c r="H110" s="1">
        <f t="shared" si="32"/>
        <v>1011575</v>
      </c>
      <c r="I110" s="1">
        <f t="shared" si="32"/>
        <v>3354293</v>
      </c>
      <c r="K110" s="9">
        <f t="shared" si="33"/>
        <v>1988</v>
      </c>
      <c r="L110" s="1">
        <f t="shared" si="35"/>
        <v>72.18111612238435</v>
      </c>
      <c r="M110" s="1">
        <f t="shared" si="36"/>
        <v>265.9219533895163</v>
      </c>
      <c r="N110" s="1">
        <f t="shared" si="37"/>
        <v>130.6087452706129</v>
      </c>
    </row>
    <row r="111" spans="1:14" ht="12.75">
      <c r="A111" s="9">
        <v>1989</v>
      </c>
      <c r="B111">
        <v>1695</v>
      </c>
      <c r="C111">
        <v>3157</v>
      </c>
      <c r="D111">
        <v>4852</v>
      </c>
      <c r="F111" s="9">
        <f t="shared" si="32"/>
        <v>1989</v>
      </c>
      <c r="G111" s="1">
        <f t="shared" si="32"/>
        <v>2371358</v>
      </c>
      <c r="H111" s="1">
        <f t="shared" si="32"/>
        <v>1026348</v>
      </c>
      <c r="I111" s="1">
        <f t="shared" si="32"/>
        <v>3397706</v>
      </c>
      <c r="K111" s="9">
        <f t="shared" si="33"/>
        <v>1989</v>
      </c>
      <c r="L111" s="1">
        <f t="shared" si="35"/>
        <v>71.47803073175793</v>
      </c>
      <c r="M111" s="1">
        <f t="shared" si="36"/>
        <v>307.5954744394689</v>
      </c>
      <c r="N111" s="1">
        <f t="shared" si="37"/>
        <v>142.80223185878944</v>
      </c>
    </row>
    <row r="112" spans="1:14" ht="12.75">
      <c r="A112" s="9">
        <v>1990</v>
      </c>
      <c r="B112">
        <v>1724</v>
      </c>
      <c r="C112">
        <v>3452</v>
      </c>
      <c r="D112">
        <v>5176</v>
      </c>
      <c r="F112" s="9">
        <f t="shared" si="32"/>
        <v>1990</v>
      </c>
      <c r="G112" s="1">
        <f t="shared" si="32"/>
        <v>2398113</v>
      </c>
      <c r="H112" s="1">
        <f t="shared" si="32"/>
        <v>1040579</v>
      </c>
      <c r="I112" s="1">
        <f t="shared" si="32"/>
        <v>3438692</v>
      </c>
      <c r="K112" s="9">
        <f t="shared" si="33"/>
        <v>1990</v>
      </c>
      <c r="L112" s="1">
        <f t="shared" si="35"/>
        <v>71.8898567331898</v>
      </c>
      <c r="M112" s="1">
        <f t="shared" si="36"/>
        <v>331.73838795516724</v>
      </c>
      <c r="N112" s="1">
        <f t="shared" si="37"/>
        <v>150.5223497771827</v>
      </c>
    </row>
    <row r="113" spans="1:14" ht="12.75">
      <c r="A113" s="9">
        <v>1991</v>
      </c>
      <c r="B113">
        <v>1854</v>
      </c>
      <c r="C113">
        <v>3940</v>
      </c>
      <c r="D113">
        <v>5794</v>
      </c>
      <c r="F113" s="9">
        <f t="shared" si="32"/>
        <v>1991</v>
      </c>
      <c r="G113" s="1">
        <f t="shared" si="32"/>
        <v>2436598</v>
      </c>
      <c r="H113" s="1">
        <f t="shared" si="32"/>
        <v>1059623</v>
      </c>
      <c r="I113" s="1">
        <f t="shared" si="32"/>
        <v>3496221</v>
      </c>
      <c r="K113" s="9">
        <f t="shared" si="33"/>
        <v>1991</v>
      </c>
      <c r="L113" s="1">
        <f t="shared" si="35"/>
        <v>76.08969555092797</v>
      </c>
      <c r="M113" s="1">
        <f t="shared" si="36"/>
        <v>371.8303585331764</v>
      </c>
      <c r="N113" s="1">
        <f t="shared" si="37"/>
        <v>165.72178932624684</v>
      </c>
    </row>
    <row r="114" spans="1:14" ht="12.75">
      <c r="A114" s="9">
        <v>1992</v>
      </c>
      <c r="B114">
        <v>1817</v>
      </c>
      <c r="C114">
        <v>4305</v>
      </c>
      <c r="D114">
        <v>6122</v>
      </c>
      <c r="F114" s="9">
        <f t="shared" si="32"/>
        <v>1992</v>
      </c>
      <c r="G114" s="1">
        <f t="shared" si="32"/>
        <v>2459912</v>
      </c>
      <c r="H114" s="1">
        <f t="shared" si="32"/>
        <v>1074812</v>
      </c>
      <c r="I114" s="1">
        <f t="shared" si="32"/>
        <v>3534724</v>
      </c>
      <c r="K114" s="9">
        <f t="shared" si="33"/>
        <v>1992</v>
      </c>
      <c r="L114" s="1">
        <f t="shared" si="35"/>
        <v>73.8644309227322</v>
      </c>
      <c r="M114" s="1">
        <f t="shared" si="36"/>
        <v>400.53516335880136</v>
      </c>
      <c r="N114" s="1">
        <f t="shared" si="37"/>
        <v>173.19598361852297</v>
      </c>
    </row>
    <row r="115" spans="1:14" ht="12.75">
      <c r="A115" s="9">
        <v>1993</v>
      </c>
      <c r="B115">
        <v>1723</v>
      </c>
      <c r="C115">
        <v>4341</v>
      </c>
      <c r="D115">
        <v>6064</v>
      </c>
      <c r="F115" s="9">
        <f t="shared" si="32"/>
        <v>1993</v>
      </c>
      <c r="G115" s="1">
        <f t="shared" si="32"/>
        <v>2477171</v>
      </c>
      <c r="H115" s="1">
        <f t="shared" si="32"/>
        <v>1088874</v>
      </c>
      <c r="I115" s="1">
        <f t="shared" si="32"/>
        <v>3566045</v>
      </c>
      <c r="K115" s="9">
        <f t="shared" si="33"/>
        <v>1993</v>
      </c>
      <c r="L115" s="1">
        <f t="shared" si="35"/>
        <v>69.55514980596818</v>
      </c>
      <c r="M115" s="1">
        <f t="shared" si="36"/>
        <v>398.66871649061324</v>
      </c>
      <c r="N115" s="1">
        <f t="shared" si="37"/>
        <v>170.04833085392923</v>
      </c>
    </row>
    <row r="116" spans="1:14" ht="12.75">
      <c r="A116" s="9">
        <v>1994</v>
      </c>
      <c r="B116">
        <v>1602</v>
      </c>
      <c r="C116">
        <v>3860</v>
      </c>
      <c r="D116">
        <v>5462</v>
      </c>
      <c r="F116" s="9">
        <f t="shared" si="32"/>
        <v>1994</v>
      </c>
      <c r="G116" s="1">
        <f t="shared" si="32"/>
        <v>2496211</v>
      </c>
      <c r="H116" s="1">
        <f t="shared" si="32"/>
        <v>1100056</v>
      </c>
      <c r="I116" s="1">
        <f t="shared" si="32"/>
        <v>3596267</v>
      </c>
      <c r="K116" s="9">
        <f t="shared" si="33"/>
        <v>1994</v>
      </c>
      <c r="L116" s="1">
        <f t="shared" si="35"/>
        <v>64.17726706596518</v>
      </c>
      <c r="M116" s="1">
        <f t="shared" si="36"/>
        <v>350.8912273556983</v>
      </c>
      <c r="N116" s="1">
        <f t="shared" si="37"/>
        <v>151.87971304689</v>
      </c>
    </row>
    <row r="117" spans="1:14" ht="12.75">
      <c r="A117" s="9">
        <v>1995</v>
      </c>
      <c r="B117">
        <v>1655</v>
      </c>
      <c r="C117">
        <v>4025</v>
      </c>
      <c r="D117">
        <v>5680</v>
      </c>
      <c r="F117" s="9">
        <f t="shared" si="32"/>
        <v>1995</v>
      </c>
      <c r="G117" s="1">
        <f t="shared" si="32"/>
        <v>2513975</v>
      </c>
      <c r="H117" s="1">
        <f t="shared" si="32"/>
        <v>1110729</v>
      </c>
      <c r="I117" s="1">
        <f t="shared" si="32"/>
        <v>3624704</v>
      </c>
      <c r="K117" s="9">
        <f t="shared" si="33"/>
        <v>1995</v>
      </c>
      <c r="L117" s="1">
        <f t="shared" si="35"/>
        <v>65.83199912489185</v>
      </c>
      <c r="M117" s="1">
        <f t="shared" si="36"/>
        <v>362.3746206320354</v>
      </c>
      <c r="N117" s="1">
        <f t="shared" si="37"/>
        <v>156.70245073804648</v>
      </c>
    </row>
    <row r="118" spans="1:14" ht="12.75">
      <c r="A118" s="9">
        <v>1996</v>
      </c>
      <c r="B118">
        <v>1657</v>
      </c>
      <c r="C118">
        <v>4168</v>
      </c>
      <c r="D118">
        <v>5825</v>
      </c>
      <c r="F118" s="9">
        <f t="shared" si="32"/>
        <v>1996</v>
      </c>
      <c r="G118" s="1">
        <f t="shared" si="32"/>
        <v>2539297</v>
      </c>
      <c r="H118" s="1">
        <f t="shared" si="32"/>
        <v>1120512</v>
      </c>
      <c r="I118" s="1">
        <f t="shared" si="32"/>
        <v>3659809</v>
      </c>
      <c r="K118" s="9">
        <f t="shared" si="33"/>
        <v>1996</v>
      </c>
      <c r="L118" s="1">
        <f t="shared" si="35"/>
        <v>65.25428100769622</v>
      </c>
      <c r="M118" s="1">
        <f t="shared" si="36"/>
        <v>371.9728124286041</v>
      </c>
      <c r="N118" s="1">
        <f t="shared" si="37"/>
        <v>159.16131142362894</v>
      </c>
    </row>
    <row r="119" spans="1:14" ht="12.75">
      <c r="A119" s="9">
        <v>1997</v>
      </c>
      <c r="B119">
        <v>1800</v>
      </c>
      <c r="C119">
        <v>4100</v>
      </c>
      <c r="D119">
        <v>5900</v>
      </c>
      <c r="F119" s="9">
        <f t="shared" si="32"/>
        <v>1997</v>
      </c>
      <c r="G119" s="1">
        <f t="shared" si="32"/>
        <v>2571566</v>
      </c>
      <c r="H119" s="1">
        <f t="shared" si="32"/>
        <v>1131966</v>
      </c>
      <c r="I119" s="1">
        <f t="shared" si="32"/>
        <v>3703532</v>
      </c>
      <c r="K119" s="9">
        <f t="shared" si="33"/>
        <v>1997</v>
      </c>
      <c r="L119" s="1">
        <f t="shared" si="35"/>
        <v>69.99625908881981</v>
      </c>
      <c r="M119" s="1">
        <f t="shared" si="36"/>
        <v>362.2016915702415</v>
      </c>
      <c r="N119" s="1">
        <f t="shared" si="37"/>
        <v>159.3073854903913</v>
      </c>
    </row>
    <row r="120" spans="1:14" ht="12.75">
      <c r="A120" s="9">
        <v>1998</v>
      </c>
      <c r="B120">
        <v>2000</v>
      </c>
      <c r="C120">
        <v>4380</v>
      </c>
      <c r="D120">
        <v>6380</v>
      </c>
      <c r="F120" s="9">
        <f t="shared" si="32"/>
        <v>1998</v>
      </c>
      <c r="G120" s="1">
        <f t="shared" si="32"/>
        <v>2606499</v>
      </c>
      <c r="H120" s="1">
        <f t="shared" si="32"/>
        <v>1141780</v>
      </c>
      <c r="I120" s="1">
        <f t="shared" si="32"/>
        <v>3748279</v>
      </c>
      <c r="K120" s="9">
        <f t="shared" si="33"/>
        <v>1998</v>
      </c>
      <c r="L120" s="1">
        <f t="shared" si="35"/>
        <v>76.73127823950824</v>
      </c>
      <c r="M120" s="1">
        <f t="shared" si="36"/>
        <v>383.6115538895409</v>
      </c>
      <c r="N120" s="1">
        <f t="shared" si="37"/>
        <v>170.21144904101322</v>
      </c>
    </row>
    <row r="121" spans="1:14" ht="12.75">
      <c r="A121" s="9">
        <v>1999</v>
      </c>
      <c r="B121">
        <v>1855</v>
      </c>
      <c r="C121">
        <v>4159</v>
      </c>
      <c r="D121">
        <v>6014</v>
      </c>
      <c r="F121" s="9">
        <f t="shared" si="32"/>
        <v>1999</v>
      </c>
      <c r="G121" s="1">
        <f t="shared" si="32"/>
        <v>2637674</v>
      </c>
      <c r="H121" s="1">
        <f t="shared" si="32"/>
        <v>1151043</v>
      </c>
      <c r="I121" s="1">
        <f t="shared" si="32"/>
        <v>3788717</v>
      </c>
      <c r="K121" s="9">
        <f t="shared" si="33"/>
        <v>1999</v>
      </c>
      <c r="L121" s="1">
        <f t="shared" si="35"/>
        <v>70.32711396480383</v>
      </c>
      <c r="M121" s="1">
        <f t="shared" si="36"/>
        <v>361.3244683300276</v>
      </c>
      <c r="N121" s="1">
        <f t="shared" si="37"/>
        <v>158.73447396572507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70" zoomScaleNormal="70" workbookViewId="0" topLeftCell="AG55">
      <selection activeCell="AH89" sqref="AH89:AL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SOUTH CAROLINA</v>
      </c>
      <c r="C2" s="30"/>
      <c r="D2" s="30"/>
      <c r="E2" s="30"/>
      <c r="F2" s="30"/>
      <c r="G2" s="30"/>
      <c r="J2" s="30" t="str">
        <f>CONCATENATE("Black, Non-Hispanics:  ",$A$1)</f>
        <v>Black, Non-Hispanics:  SOUTH CAROLINA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SOUTH CAROLINA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SOUTH CAROLINA</v>
      </c>
      <c r="AA2" s="30"/>
      <c r="AB2" s="30"/>
      <c r="AC2" s="30"/>
      <c r="AD2" s="30"/>
      <c r="AE2" s="30"/>
      <c r="AH2" s="30" t="str">
        <f>CONCATENATE("Hispanics:  ",$A$1)</f>
        <v>Hispanics:  SOUTH CAROLINA</v>
      </c>
      <c r="AI2" s="30"/>
      <c r="AJ2" s="30"/>
      <c r="AK2" s="30"/>
      <c r="AL2" s="30"/>
      <c r="AM2" s="30"/>
      <c r="AP2" s="30" t="str">
        <f>CONCATENATE("Other Race / Not Known:  ",$A$1)</f>
        <v>Other Race / Not Known:  SOUTH CAROLINA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7" ht="12.75">
      <c r="A4" s="4">
        <v>1983</v>
      </c>
      <c r="B4" s="2"/>
      <c r="C4" s="2"/>
      <c r="D4" s="2"/>
      <c r="G4">
        <f>SUM(B4:F4)</f>
        <v>0</v>
      </c>
      <c r="I4" s="4">
        <v>1983</v>
      </c>
      <c r="J4" s="2"/>
      <c r="K4" s="2"/>
      <c r="L4" s="2"/>
      <c r="O4">
        <f>SUM(J4:N4)</f>
        <v>0</v>
      </c>
      <c r="Q4" s="4">
        <v>1983</v>
      </c>
      <c r="R4" s="2"/>
      <c r="S4" s="2"/>
      <c r="T4" s="2"/>
      <c r="W4">
        <f>SUM(R4:V4)</f>
        <v>0</v>
      </c>
      <c r="Y4" s="4">
        <v>1983</v>
      </c>
      <c r="Z4" s="2"/>
      <c r="AA4" s="2"/>
      <c r="AB4" s="2"/>
      <c r="AE4">
        <f>SUM(Z4:AD4)</f>
        <v>0</v>
      </c>
      <c r="AG4" s="4">
        <v>1983</v>
      </c>
      <c r="AH4" s="2"/>
      <c r="AI4" s="2"/>
      <c r="AJ4" s="2"/>
      <c r="AM4">
        <f>SUM(AH4:AL4)</f>
        <v>0</v>
      </c>
      <c r="AO4" s="4">
        <v>1983</v>
      </c>
      <c r="AP4" s="2"/>
      <c r="AQ4" s="2"/>
      <c r="AR4" s="2"/>
      <c r="AU4">
        <f>SUM(AP4:AT4)</f>
        <v>0</v>
      </c>
    </row>
    <row r="5" spans="1:47" ht="12.75">
      <c r="A5" s="4">
        <v>1984</v>
      </c>
      <c r="B5">
        <v>294</v>
      </c>
      <c r="C5">
        <v>262</v>
      </c>
      <c r="D5">
        <v>642</v>
      </c>
      <c r="E5">
        <v>272</v>
      </c>
      <c r="F5">
        <v>437</v>
      </c>
      <c r="G5">
        <f aca="true" t="shared" si="0" ref="G5:G20">SUM(B5:F5)</f>
        <v>1907</v>
      </c>
      <c r="I5" s="4">
        <v>1984</v>
      </c>
      <c r="J5">
        <v>388</v>
      </c>
      <c r="K5">
        <v>486</v>
      </c>
      <c r="L5">
        <v>814</v>
      </c>
      <c r="M5">
        <v>311</v>
      </c>
      <c r="N5">
        <v>422</v>
      </c>
      <c r="O5">
        <f aca="true" t="shared" si="1" ref="O5:O20">SUM(J5:N5)</f>
        <v>2421</v>
      </c>
      <c r="Q5" s="4">
        <v>1984</v>
      </c>
      <c r="T5">
        <v>2</v>
      </c>
      <c r="W5">
        <f aca="true" t="shared" si="2" ref="W5:W20">SUM(R5:V5)</f>
        <v>2</v>
      </c>
      <c r="Y5" s="4">
        <v>1984</v>
      </c>
      <c r="AB5">
        <v>1</v>
      </c>
      <c r="AE5">
        <f aca="true" t="shared" si="3" ref="AE5:AE20">SUM(Z5:AD5)</f>
        <v>1</v>
      </c>
      <c r="AG5" s="4">
        <v>1984</v>
      </c>
      <c r="AH5">
        <v>5</v>
      </c>
      <c r="AI5">
        <v>3</v>
      </c>
      <c r="AJ5">
        <v>1</v>
      </c>
      <c r="AK5">
        <v>5</v>
      </c>
      <c r="AL5">
        <v>2</v>
      </c>
      <c r="AM5">
        <f aca="true" t="shared" si="4" ref="AM5:AM20">SUM(AH5:AL5)</f>
        <v>16</v>
      </c>
      <c r="AO5" s="4">
        <v>1984</v>
      </c>
      <c r="AP5">
        <v>1</v>
      </c>
      <c r="AS5">
        <v>1</v>
      </c>
      <c r="AT5">
        <v>1</v>
      </c>
      <c r="AU5">
        <f aca="true" t="shared" si="5" ref="AU5:AU20">SUM(AP5:AT5)</f>
        <v>3</v>
      </c>
    </row>
    <row r="6" spans="1:47" ht="12.75">
      <c r="A6" s="4">
        <v>1985</v>
      </c>
      <c r="B6">
        <v>330</v>
      </c>
      <c r="C6">
        <v>367</v>
      </c>
      <c r="D6">
        <v>423</v>
      </c>
      <c r="E6">
        <v>185</v>
      </c>
      <c r="F6">
        <v>255</v>
      </c>
      <c r="G6">
        <f t="shared" si="0"/>
        <v>1560</v>
      </c>
      <c r="I6" s="4">
        <v>1985</v>
      </c>
      <c r="J6">
        <v>449</v>
      </c>
      <c r="K6">
        <v>546</v>
      </c>
      <c r="L6">
        <v>543</v>
      </c>
      <c r="M6">
        <v>334</v>
      </c>
      <c r="N6">
        <v>219</v>
      </c>
      <c r="O6">
        <f t="shared" si="1"/>
        <v>2091</v>
      </c>
      <c r="Q6" s="4">
        <v>1985</v>
      </c>
      <c r="T6">
        <v>1</v>
      </c>
      <c r="W6">
        <f t="shared" si="2"/>
        <v>1</v>
      </c>
      <c r="Y6" s="4">
        <v>1985</v>
      </c>
      <c r="AA6">
        <v>1</v>
      </c>
      <c r="AB6">
        <v>1</v>
      </c>
      <c r="AC6">
        <v>1</v>
      </c>
      <c r="AE6">
        <f t="shared" si="3"/>
        <v>3</v>
      </c>
      <c r="AG6" s="4">
        <v>1985</v>
      </c>
      <c r="AH6">
        <v>2</v>
      </c>
      <c r="AI6">
        <v>1</v>
      </c>
      <c r="AJ6">
        <v>4</v>
      </c>
      <c r="AK6">
        <v>3</v>
      </c>
      <c r="AL6">
        <v>1</v>
      </c>
      <c r="AM6">
        <f t="shared" si="4"/>
        <v>11</v>
      </c>
      <c r="AO6" s="4">
        <v>1985</v>
      </c>
      <c r="AP6">
        <v>2</v>
      </c>
      <c r="AR6">
        <v>1</v>
      </c>
      <c r="AT6">
        <v>2</v>
      </c>
      <c r="AU6">
        <f t="shared" si="5"/>
        <v>5</v>
      </c>
    </row>
    <row r="7" spans="1:47" ht="12.75">
      <c r="A7" s="4">
        <v>1986</v>
      </c>
      <c r="B7">
        <v>365</v>
      </c>
      <c r="C7">
        <v>455</v>
      </c>
      <c r="D7">
        <v>389</v>
      </c>
      <c r="E7">
        <v>217</v>
      </c>
      <c r="F7">
        <v>288</v>
      </c>
      <c r="G7">
        <f t="shared" si="0"/>
        <v>1714</v>
      </c>
      <c r="I7" s="4">
        <v>1986</v>
      </c>
      <c r="J7">
        <v>494</v>
      </c>
      <c r="K7">
        <v>746</v>
      </c>
      <c r="L7">
        <v>547</v>
      </c>
      <c r="M7">
        <v>304</v>
      </c>
      <c r="N7">
        <v>270</v>
      </c>
      <c r="O7">
        <f t="shared" si="1"/>
        <v>2361</v>
      </c>
      <c r="Q7" s="4">
        <v>1986</v>
      </c>
      <c r="R7">
        <v>1</v>
      </c>
      <c r="U7">
        <v>2</v>
      </c>
      <c r="W7">
        <f t="shared" si="2"/>
        <v>3</v>
      </c>
      <c r="Y7" s="4">
        <v>1986</v>
      </c>
      <c r="Z7">
        <v>1</v>
      </c>
      <c r="AA7">
        <v>1</v>
      </c>
      <c r="AB7">
        <v>1</v>
      </c>
      <c r="AE7">
        <f t="shared" si="3"/>
        <v>3</v>
      </c>
      <c r="AG7" s="4">
        <v>1986</v>
      </c>
      <c r="AH7">
        <v>4</v>
      </c>
      <c r="AK7">
        <v>1</v>
      </c>
      <c r="AL7">
        <v>1</v>
      </c>
      <c r="AM7">
        <f t="shared" si="4"/>
        <v>6</v>
      </c>
      <c r="AO7" s="4">
        <v>1986</v>
      </c>
      <c r="AP7">
        <v>1</v>
      </c>
      <c r="AU7">
        <f t="shared" si="5"/>
        <v>1</v>
      </c>
    </row>
    <row r="8" spans="1:47" ht="12.75">
      <c r="A8" s="4">
        <v>1987</v>
      </c>
      <c r="B8">
        <v>308</v>
      </c>
      <c r="C8">
        <v>442</v>
      </c>
      <c r="D8">
        <v>390</v>
      </c>
      <c r="E8">
        <v>263</v>
      </c>
      <c r="F8">
        <v>318</v>
      </c>
      <c r="G8">
        <f t="shared" si="0"/>
        <v>1721</v>
      </c>
      <c r="I8" s="4">
        <v>1987</v>
      </c>
      <c r="J8">
        <v>463</v>
      </c>
      <c r="K8">
        <v>722</v>
      </c>
      <c r="L8">
        <v>554</v>
      </c>
      <c r="M8">
        <v>423</v>
      </c>
      <c r="N8">
        <v>289</v>
      </c>
      <c r="O8">
        <f t="shared" si="1"/>
        <v>2451</v>
      </c>
      <c r="Q8" s="4">
        <v>1987</v>
      </c>
      <c r="R8">
        <v>2</v>
      </c>
      <c r="S8">
        <v>1</v>
      </c>
      <c r="W8">
        <f t="shared" si="2"/>
        <v>3</v>
      </c>
      <c r="Y8" s="4">
        <v>1987</v>
      </c>
      <c r="AE8">
        <f t="shared" si="3"/>
        <v>0</v>
      </c>
      <c r="AG8" s="4">
        <v>1987</v>
      </c>
      <c r="AH8">
        <v>4</v>
      </c>
      <c r="AI8">
        <v>2</v>
      </c>
      <c r="AJ8">
        <v>1</v>
      </c>
      <c r="AK8">
        <v>6</v>
      </c>
      <c r="AL8">
        <v>2</v>
      </c>
      <c r="AM8">
        <f t="shared" si="4"/>
        <v>15</v>
      </c>
      <c r="AO8" s="4">
        <v>1987</v>
      </c>
      <c r="AQ8">
        <v>2</v>
      </c>
      <c r="AR8">
        <v>3</v>
      </c>
      <c r="AS8">
        <v>1</v>
      </c>
      <c r="AT8">
        <v>1</v>
      </c>
      <c r="AU8">
        <f t="shared" si="5"/>
        <v>7</v>
      </c>
    </row>
    <row r="9" spans="1:47" ht="12.75">
      <c r="A9" s="4">
        <v>1988</v>
      </c>
      <c r="B9">
        <v>280</v>
      </c>
      <c r="C9">
        <v>424</v>
      </c>
      <c r="D9">
        <v>393</v>
      </c>
      <c r="E9">
        <v>258</v>
      </c>
      <c r="F9">
        <v>336</v>
      </c>
      <c r="G9">
        <f t="shared" si="0"/>
        <v>1691</v>
      </c>
      <c r="I9" s="4">
        <v>1988</v>
      </c>
      <c r="J9">
        <v>472</v>
      </c>
      <c r="K9">
        <v>708</v>
      </c>
      <c r="L9">
        <v>621</v>
      </c>
      <c r="M9">
        <v>580</v>
      </c>
      <c r="N9">
        <v>309</v>
      </c>
      <c r="O9">
        <f t="shared" si="1"/>
        <v>2690</v>
      </c>
      <c r="Q9" s="4">
        <v>1988</v>
      </c>
      <c r="S9">
        <v>1</v>
      </c>
      <c r="V9">
        <v>1</v>
      </c>
      <c r="W9">
        <f t="shared" si="2"/>
        <v>2</v>
      </c>
      <c r="Y9" s="4">
        <v>1988</v>
      </c>
      <c r="AD9">
        <v>1</v>
      </c>
      <c r="AE9">
        <f t="shared" si="3"/>
        <v>1</v>
      </c>
      <c r="AG9" s="4">
        <v>1988</v>
      </c>
      <c r="AH9">
        <v>2</v>
      </c>
      <c r="AI9">
        <v>1</v>
      </c>
      <c r="AJ9">
        <v>1</v>
      </c>
      <c r="AL9">
        <v>3</v>
      </c>
      <c r="AM9">
        <f t="shared" si="4"/>
        <v>7</v>
      </c>
      <c r="AO9" s="4">
        <v>1988</v>
      </c>
      <c r="AP9">
        <v>1</v>
      </c>
      <c r="AQ9">
        <v>4</v>
      </c>
      <c r="AR9">
        <v>4</v>
      </c>
      <c r="AT9">
        <v>3</v>
      </c>
      <c r="AU9">
        <f t="shared" si="5"/>
        <v>12</v>
      </c>
    </row>
    <row r="10" spans="1:47" ht="12.75">
      <c r="A10" s="4">
        <v>1989</v>
      </c>
      <c r="B10">
        <v>298</v>
      </c>
      <c r="C10">
        <v>380</v>
      </c>
      <c r="D10">
        <v>390</v>
      </c>
      <c r="E10">
        <v>272</v>
      </c>
      <c r="F10">
        <v>355</v>
      </c>
      <c r="G10">
        <f t="shared" si="0"/>
        <v>1695</v>
      </c>
      <c r="I10" s="4">
        <v>1989</v>
      </c>
      <c r="J10">
        <v>481</v>
      </c>
      <c r="K10">
        <v>759</v>
      </c>
      <c r="L10">
        <v>620</v>
      </c>
      <c r="M10">
        <v>988</v>
      </c>
      <c r="N10">
        <v>309</v>
      </c>
      <c r="O10">
        <f t="shared" si="1"/>
        <v>3157</v>
      </c>
      <c r="Q10" s="4">
        <v>1989</v>
      </c>
      <c r="R10">
        <v>1</v>
      </c>
      <c r="U10">
        <v>2</v>
      </c>
      <c r="W10">
        <f t="shared" si="2"/>
        <v>3</v>
      </c>
      <c r="Y10" s="4">
        <v>1989</v>
      </c>
      <c r="AE10">
        <f t="shared" si="3"/>
        <v>0</v>
      </c>
      <c r="AG10" s="4">
        <v>1989</v>
      </c>
      <c r="AH10">
        <v>1</v>
      </c>
      <c r="AJ10">
        <v>2</v>
      </c>
      <c r="AK10">
        <v>6</v>
      </c>
      <c r="AM10">
        <f t="shared" si="4"/>
        <v>9</v>
      </c>
      <c r="AO10" s="4">
        <v>1989</v>
      </c>
      <c r="AP10">
        <v>1</v>
      </c>
      <c r="AR10">
        <v>1</v>
      </c>
      <c r="AS10">
        <v>4</v>
      </c>
      <c r="AT10">
        <v>1</v>
      </c>
      <c r="AU10">
        <f t="shared" si="5"/>
        <v>7</v>
      </c>
    </row>
    <row r="11" spans="1:47" ht="12.75">
      <c r="A11" s="4">
        <v>1990</v>
      </c>
      <c r="B11">
        <v>295</v>
      </c>
      <c r="C11">
        <v>373</v>
      </c>
      <c r="D11">
        <v>413</v>
      </c>
      <c r="E11">
        <v>319</v>
      </c>
      <c r="F11">
        <v>324</v>
      </c>
      <c r="G11">
        <f t="shared" si="0"/>
        <v>1724</v>
      </c>
      <c r="I11" s="4">
        <v>1990</v>
      </c>
      <c r="J11">
        <v>498</v>
      </c>
      <c r="K11">
        <v>673</v>
      </c>
      <c r="L11">
        <v>635</v>
      </c>
      <c r="M11" s="2">
        <v>1294</v>
      </c>
      <c r="N11">
        <v>352</v>
      </c>
      <c r="O11">
        <f t="shared" si="1"/>
        <v>3452</v>
      </c>
      <c r="Q11" s="4">
        <v>1990</v>
      </c>
      <c r="S11">
        <v>1</v>
      </c>
      <c r="T11">
        <v>1</v>
      </c>
      <c r="W11">
        <f t="shared" si="2"/>
        <v>2</v>
      </c>
      <c r="Y11" s="4">
        <v>1990</v>
      </c>
      <c r="AE11">
        <f t="shared" si="3"/>
        <v>0</v>
      </c>
      <c r="AG11" s="4">
        <v>1990</v>
      </c>
      <c r="AH11">
        <v>1</v>
      </c>
      <c r="AI11">
        <v>3</v>
      </c>
      <c r="AK11">
        <v>1</v>
      </c>
      <c r="AL11">
        <v>1</v>
      </c>
      <c r="AM11">
        <f t="shared" si="4"/>
        <v>6</v>
      </c>
      <c r="AO11" s="4">
        <v>1990</v>
      </c>
      <c r="AQ11">
        <v>1</v>
      </c>
      <c r="AS11">
        <v>3</v>
      </c>
      <c r="AT11">
        <v>4</v>
      </c>
      <c r="AU11">
        <f t="shared" si="5"/>
        <v>8</v>
      </c>
    </row>
    <row r="12" spans="1:47" ht="12.75">
      <c r="A12" s="4">
        <v>1991</v>
      </c>
      <c r="B12">
        <v>315</v>
      </c>
      <c r="C12">
        <v>380</v>
      </c>
      <c r="D12">
        <v>526</v>
      </c>
      <c r="E12">
        <v>258</v>
      </c>
      <c r="F12">
        <v>375</v>
      </c>
      <c r="G12">
        <f t="shared" si="0"/>
        <v>1854</v>
      </c>
      <c r="I12" s="4">
        <v>1991</v>
      </c>
      <c r="J12">
        <v>580</v>
      </c>
      <c r="K12">
        <v>715</v>
      </c>
      <c r="L12">
        <v>817</v>
      </c>
      <c r="M12" s="2">
        <v>1341</v>
      </c>
      <c r="N12">
        <v>487</v>
      </c>
      <c r="O12">
        <f t="shared" si="1"/>
        <v>3940</v>
      </c>
      <c r="Q12" s="4">
        <v>1991</v>
      </c>
      <c r="R12">
        <v>2</v>
      </c>
      <c r="T12">
        <v>3</v>
      </c>
      <c r="V12">
        <v>2</v>
      </c>
      <c r="W12">
        <f t="shared" si="2"/>
        <v>7</v>
      </c>
      <c r="Y12" s="4">
        <v>1991</v>
      </c>
      <c r="AD12">
        <v>1</v>
      </c>
      <c r="AE12">
        <f t="shared" si="3"/>
        <v>1</v>
      </c>
      <c r="AG12" s="4">
        <v>1991</v>
      </c>
      <c r="AH12">
        <v>1</v>
      </c>
      <c r="AI12">
        <v>2</v>
      </c>
      <c r="AJ12">
        <v>2</v>
      </c>
      <c r="AK12">
        <v>3</v>
      </c>
      <c r="AL12">
        <v>3</v>
      </c>
      <c r="AM12">
        <f t="shared" si="4"/>
        <v>11</v>
      </c>
      <c r="AO12" s="4">
        <v>1991</v>
      </c>
      <c r="AP12">
        <v>7</v>
      </c>
      <c r="AQ12">
        <v>3</v>
      </c>
      <c r="AR12">
        <v>3</v>
      </c>
      <c r="AS12">
        <v>2</v>
      </c>
      <c r="AT12">
        <v>19</v>
      </c>
      <c r="AU12">
        <f t="shared" si="5"/>
        <v>34</v>
      </c>
    </row>
    <row r="13" spans="1:47" ht="12.75">
      <c r="A13" s="4">
        <v>1992</v>
      </c>
      <c r="B13">
        <v>342</v>
      </c>
      <c r="C13">
        <v>428</v>
      </c>
      <c r="D13">
        <v>490</v>
      </c>
      <c r="E13">
        <v>219</v>
      </c>
      <c r="F13">
        <v>338</v>
      </c>
      <c r="G13">
        <f t="shared" si="0"/>
        <v>1817</v>
      </c>
      <c r="I13" s="4">
        <v>1992</v>
      </c>
      <c r="J13">
        <v>653</v>
      </c>
      <c r="K13">
        <v>807</v>
      </c>
      <c r="L13">
        <v>778</v>
      </c>
      <c r="M13" s="2">
        <v>1625</v>
      </c>
      <c r="N13">
        <v>442</v>
      </c>
      <c r="O13">
        <f t="shared" si="1"/>
        <v>4305</v>
      </c>
      <c r="Q13" s="4">
        <v>1992</v>
      </c>
      <c r="R13">
        <v>1</v>
      </c>
      <c r="W13">
        <f t="shared" si="2"/>
        <v>1</v>
      </c>
      <c r="Y13" s="4">
        <v>1992</v>
      </c>
      <c r="AB13">
        <v>1</v>
      </c>
      <c r="AE13">
        <f t="shared" si="3"/>
        <v>1</v>
      </c>
      <c r="AG13" s="4">
        <v>1992</v>
      </c>
      <c r="AH13">
        <v>2</v>
      </c>
      <c r="AI13">
        <v>3</v>
      </c>
      <c r="AJ13">
        <v>2</v>
      </c>
      <c r="AK13">
        <v>9</v>
      </c>
      <c r="AL13">
        <v>1</v>
      </c>
      <c r="AM13">
        <f t="shared" si="4"/>
        <v>17</v>
      </c>
      <c r="AO13" s="4">
        <v>1992</v>
      </c>
      <c r="AP13">
        <v>7</v>
      </c>
      <c r="AQ13">
        <v>6</v>
      </c>
      <c r="AR13">
        <v>18</v>
      </c>
      <c r="AS13">
        <v>15</v>
      </c>
      <c r="AT13">
        <v>65</v>
      </c>
      <c r="AU13">
        <f t="shared" si="5"/>
        <v>111</v>
      </c>
    </row>
    <row r="14" spans="1:47" ht="12.75">
      <c r="A14" s="4">
        <v>1993</v>
      </c>
      <c r="B14">
        <v>309</v>
      </c>
      <c r="C14">
        <v>427</v>
      </c>
      <c r="D14">
        <v>393</v>
      </c>
      <c r="E14">
        <v>238</v>
      </c>
      <c r="F14">
        <v>356</v>
      </c>
      <c r="G14">
        <f t="shared" si="0"/>
        <v>1723</v>
      </c>
      <c r="I14" s="4">
        <v>1993</v>
      </c>
      <c r="J14">
        <v>634</v>
      </c>
      <c r="K14">
        <v>818</v>
      </c>
      <c r="L14">
        <v>655</v>
      </c>
      <c r="M14" s="2">
        <v>1751</v>
      </c>
      <c r="N14">
        <v>483</v>
      </c>
      <c r="O14">
        <f t="shared" si="1"/>
        <v>4341</v>
      </c>
      <c r="Q14" s="4">
        <v>1993</v>
      </c>
      <c r="S14">
        <v>2</v>
      </c>
      <c r="T14">
        <v>2</v>
      </c>
      <c r="V14">
        <v>1</v>
      </c>
      <c r="W14">
        <f t="shared" si="2"/>
        <v>5</v>
      </c>
      <c r="Y14" s="4">
        <v>1993</v>
      </c>
      <c r="Z14">
        <v>2</v>
      </c>
      <c r="AA14">
        <v>1</v>
      </c>
      <c r="AB14">
        <v>1</v>
      </c>
      <c r="AE14">
        <f t="shared" si="3"/>
        <v>4</v>
      </c>
      <c r="AG14" s="4">
        <v>1993</v>
      </c>
      <c r="AH14">
        <v>3</v>
      </c>
      <c r="AK14">
        <v>7</v>
      </c>
      <c r="AL14">
        <v>1</v>
      </c>
      <c r="AM14">
        <f t="shared" si="4"/>
        <v>11</v>
      </c>
      <c r="AO14" s="4">
        <v>1993</v>
      </c>
      <c r="AP14">
        <v>6</v>
      </c>
      <c r="AQ14">
        <v>5</v>
      </c>
      <c r="AR14">
        <v>21</v>
      </c>
      <c r="AS14">
        <v>13</v>
      </c>
      <c r="AT14">
        <v>78</v>
      </c>
      <c r="AU14">
        <f t="shared" si="5"/>
        <v>123</v>
      </c>
    </row>
    <row r="15" spans="1:47" ht="12.75">
      <c r="A15" s="4">
        <v>1994</v>
      </c>
      <c r="B15">
        <v>335</v>
      </c>
      <c r="C15">
        <v>438</v>
      </c>
      <c r="D15">
        <v>315</v>
      </c>
      <c r="E15">
        <v>182</v>
      </c>
      <c r="F15">
        <v>332</v>
      </c>
      <c r="G15">
        <f t="shared" si="0"/>
        <v>1602</v>
      </c>
      <c r="I15" s="4">
        <v>1994</v>
      </c>
      <c r="J15">
        <v>682</v>
      </c>
      <c r="K15">
        <v>875</v>
      </c>
      <c r="L15">
        <v>408</v>
      </c>
      <c r="M15" s="2">
        <v>1470</v>
      </c>
      <c r="N15">
        <v>425</v>
      </c>
      <c r="O15">
        <f t="shared" si="1"/>
        <v>3860</v>
      </c>
      <c r="Q15" s="4">
        <v>1994</v>
      </c>
      <c r="S15">
        <v>1</v>
      </c>
      <c r="T15">
        <v>3</v>
      </c>
      <c r="U15">
        <v>4</v>
      </c>
      <c r="W15">
        <f t="shared" si="2"/>
        <v>8</v>
      </c>
      <c r="Y15" s="4">
        <v>1994</v>
      </c>
      <c r="AB15">
        <v>1</v>
      </c>
      <c r="AE15">
        <f t="shared" si="3"/>
        <v>1</v>
      </c>
      <c r="AG15" s="4">
        <v>1994</v>
      </c>
      <c r="AH15">
        <v>9</v>
      </c>
      <c r="AI15">
        <v>4</v>
      </c>
      <c r="AJ15">
        <v>2</v>
      </c>
      <c r="AK15">
        <v>6</v>
      </c>
      <c r="AL15">
        <v>3</v>
      </c>
      <c r="AM15">
        <f t="shared" si="4"/>
        <v>24</v>
      </c>
      <c r="AO15" s="4">
        <v>1994</v>
      </c>
      <c r="AP15">
        <v>2</v>
      </c>
      <c r="AQ15">
        <v>2</v>
      </c>
      <c r="AR15">
        <v>2</v>
      </c>
      <c r="AS15">
        <v>2</v>
      </c>
      <c r="AT15">
        <v>11</v>
      </c>
      <c r="AU15">
        <f t="shared" si="5"/>
        <v>19</v>
      </c>
    </row>
    <row r="16" spans="1:47" ht="12.75">
      <c r="A16" s="4">
        <v>1995</v>
      </c>
      <c r="B16">
        <v>351</v>
      </c>
      <c r="C16">
        <v>450</v>
      </c>
      <c r="D16">
        <v>298</v>
      </c>
      <c r="E16">
        <v>218</v>
      </c>
      <c r="F16">
        <v>338</v>
      </c>
      <c r="G16">
        <f t="shared" si="0"/>
        <v>1655</v>
      </c>
      <c r="I16" s="4">
        <v>1995</v>
      </c>
      <c r="J16">
        <v>673</v>
      </c>
      <c r="K16">
        <v>905</v>
      </c>
      <c r="L16">
        <v>401</v>
      </c>
      <c r="M16" s="2">
        <v>1571</v>
      </c>
      <c r="N16">
        <v>475</v>
      </c>
      <c r="O16">
        <f t="shared" si="1"/>
        <v>4025</v>
      </c>
      <c r="Q16" s="4">
        <v>1995</v>
      </c>
      <c r="R16">
        <v>2</v>
      </c>
      <c r="S16">
        <v>3</v>
      </c>
      <c r="T16">
        <v>2</v>
      </c>
      <c r="V16">
        <v>2</v>
      </c>
      <c r="W16">
        <f t="shared" si="2"/>
        <v>9</v>
      </c>
      <c r="Y16" s="4">
        <v>1995</v>
      </c>
      <c r="AA16">
        <v>1</v>
      </c>
      <c r="AB16">
        <v>2</v>
      </c>
      <c r="AE16">
        <f t="shared" si="3"/>
        <v>3</v>
      </c>
      <c r="AG16" s="4">
        <v>1995</v>
      </c>
      <c r="AH16">
        <v>5</v>
      </c>
      <c r="AI16">
        <v>7</v>
      </c>
      <c r="AJ16">
        <v>2</v>
      </c>
      <c r="AK16">
        <v>9</v>
      </c>
      <c r="AL16">
        <v>4</v>
      </c>
      <c r="AM16">
        <f t="shared" si="4"/>
        <v>27</v>
      </c>
      <c r="AO16" s="4">
        <v>1995</v>
      </c>
      <c r="AP16">
        <v>10</v>
      </c>
      <c r="AQ16">
        <v>1</v>
      </c>
      <c r="AR16">
        <v>3</v>
      </c>
      <c r="AS16">
        <v>3</v>
      </c>
      <c r="AT16">
        <v>5</v>
      </c>
      <c r="AU16">
        <f t="shared" si="5"/>
        <v>22</v>
      </c>
    </row>
    <row r="17" spans="1:47" ht="12.75">
      <c r="A17" s="4">
        <v>1996</v>
      </c>
      <c r="B17">
        <v>358</v>
      </c>
      <c r="C17">
        <v>451</v>
      </c>
      <c r="D17">
        <v>376</v>
      </c>
      <c r="E17">
        <v>173</v>
      </c>
      <c r="F17">
        <v>299</v>
      </c>
      <c r="G17">
        <f t="shared" si="0"/>
        <v>1657</v>
      </c>
      <c r="I17" s="4">
        <v>1996</v>
      </c>
      <c r="J17">
        <v>677</v>
      </c>
      <c r="K17">
        <v>991</v>
      </c>
      <c r="L17">
        <v>606</v>
      </c>
      <c r="M17" s="2">
        <v>1434</v>
      </c>
      <c r="N17">
        <v>460</v>
      </c>
      <c r="O17">
        <f t="shared" si="1"/>
        <v>4168</v>
      </c>
      <c r="Q17" s="4">
        <v>1996</v>
      </c>
      <c r="R17">
        <v>2</v>
      </c>
      <c r="S17">
        <v>1</v>
      </c>
      <c r="T17">
        <v>1</v>
      </c>
      <c r="W17">
        <f t="shared" si="2"/>
        <v>4</v>
      </c>
      <c r="Y17" s="4">
        <v>1996</v>
      </c>
      <c r="AA17">
        <v>1</v>
      </c>
      <c r="AB17">
        <v>2</v>
      </c>
      <c r="AD17">
        <v>1</v>
      </c>
      <c r="AE17">
        <f t="shared" si="3"/>
        <v>4</v>
      </c>
      <c r="AG17" s="4">
        <v>1996</v>
      </c>
      <c r="AH17">
        <v>23</v>
      </c>
      <c r="AI17">
        <v>31</v>
      </c>
      <c r="AJ17">
        <v>15</v>
      </c>
      <c r="AK17">
        <v>24</v>
      </c>
      <c r="AL17">
        <v>21</v>
      </c>
      <c r="AM17">
        <f t="shared" si="4"/>
        <v>114</v>
      </c>
      <c r="AO17" s="4">
        <v>1996</v>
      </c>
      <c r="AP17">
        <v>1</v>
      </c>
      <c r="AQ17">
        <v>7</v>
      </c>
      <c r="AR17">
        <v>8</v>
      </c>
      <c r="AS17">
        <v>1</v>
      </c>
      <c r="AT17">
        <v>5</v>
      </c>
      <c r="AU17">
        <f t="shared" si="5"/>
        <v>22</v>
      </c>
    </row>
    <row r="18" spans="1:47" ht="12.75">
      <c r="A18" s="4">
        <v>1997</v>
      </c>
      <c r="B18">
        <v>392</v>
      </c>
      <c r="C18">
        <v>433</v>
      </c>
      <c r="D18">
        <v>414</v>
      </c>
      <c r="E18">
        <v>232</v>
      </c>
      <c r="F18">
        <v>329</v>
      </c>
      <c r="G18">
        <f t="shared" si="0"/>
        <v>1800</v>
      </c>
      <c r="I18" s="4">
        <v>1997</v>
      </c>
      <c r="J18">
        <v>688</v>
      </c>
      <c r="K18">
        <v>898</v>
      </c>
      <c r="L18">
        <v>628</v>
      </c>
      <c r="M18" s="2">
        <v>1490</v>
      </c>
      <c r="N18">
        <v>396</v>
      </c>
      <c r="O18">
        <f t="shared" si="1"/>
        <v>4100</v>
      </c>
      <c r="Q18" s="4">
        <v>1997</v>
      </c>
      <c r="R18">
        <v>1</v>
      </c>
      <c r="S18">
        <v>1</v>
      </c>
      <c r="U18">
        <v>3</v>
      </c>
      <c r="W18">
        <f t="shared" si="2"/>
        <v>5</v>
      </c>
      <c r="Y18" s="4">
        <v>1997</v>
      </c>
      <c r="AE18">
        <f t="shared" si="3"/>
        <v>0</v>
      </c>
      <c r="AG18" s="4">
        <v>1997</v>
      </c>
      <c r="AH18">
        <v>5</v>
      </c>
      <c r="AI18">
        <v>3</v>
      </c>
      <c r="AJ18">
        <v>3</v>
      </c>
      <c r="AK18">
        <v>6</v>
      </c>
      <c r="AL18">
        <v>6</v>
      </c>
      <c r="AM18">
        <f t="shared" si="4"/>
        <v>23</v>
      </c>
      <c r="AO18" s="4">
        <v>1997</v>
      </c>
      <c r="AP18">
        <v>5</v>
      </c>
      <c r="AQ18">
        <v>4</v>
      </c>
      <c r="AR18">
        <v>6</v>
      </c>
      <c r="AS18">
        <v>12</v>
      </c>
      <c r="AT18">
        <v>9</v>
      </c>
      <c r="AU18">
        <f t="shared" si="5"/>
        <v>36</v>
      </c>
    </row>
    <row r="19" spans="1:47" ht="12.75">
      <c r="A19" s="4">
        <v>1998</v>
      </c>
      <c r="B19">
        <v>399</v>
      </c>
      <c r="C19">
        <v>493</v>
      </c>
      <c r="D19">
        <v>491</v>
      </c>
      <c r="E19">
        <v>266</v>
      </c>
      <c r="F19">
        <v>351</v>
      </c>
      <c r="G19">
        <f t="shared" si="0"/>
        <v>2000</v>
      </c>
      <c r="I19" s="4">
        <v>1998</v>
      </c>
      <c r="J19">
        <v>706</v>
      </c>
      <c r="K19">
        <v>883</v>
      </c>
      <c r="L19">
        <v>670</v>
      </c>
      <c r="M19" s="2">
        <v>1629</v>
      </c>
      <c r="N19">
        <v>492</v>
      </c>
      <c r="O19">
        <f t="shared" si="1"/>
        <v>4380</v>
      </c>
      <c r="Q19" s="4">
        <v>1998</v>
      </c>
      <c r="R19">
        <v>2</v>
      </c>
      <c r="S19">
        <v>1</v>
      </c>
      <c r="U19">
        <v>1</v>
      </c>
      <c r="V19">
        <v>3</v>
      </c>
      <c r="W19">
        <f t="shared" si="2"/>
        <v>7</v>
      </c>
      <c r="Y19" s="4">
        <v>1998</v>
      </c>
      <c r="AB19">
        <v>1</v>
      </c>
      <c r="AE19">
        <f t="shared" si="3"/>
        <v>1</v>
      </c>
      <c r="AG19" s="4">
        <v>1998</v>
      </c>
      <c r="AH19">
        <v>5</v>
      </c>
      <c r="AI19">
        <v>6</v>
      </c>
      <c r="AJ19">
        <v>4</v>
      </c>
      <c r="AK19">
        <v>15</v>
      </c>
      <c r="AL19">
        <v>6</v>
      </c>
      <c r="AM19">
        <f t="shared" si="4"/>
        <v>36</v>
      </c>
      <c r="AO19" s="4">
        <v>1998</v>
      </c>
      <c r="AP19">
        <v>6</v>
      </c>
      <c r="AQ19">
        <v>2</v>
      </c>
      <c r="AR19">
        <v>2</v>
      </c>
      <c r="AS19">
        <v>2</v>
      </c>
      <c r="AT19">
        <v>7</v>
      </c>
      <c r="AU19">
        <f t="shared" si="5"/>
        <v>19</v>
      </c>
    </row>
    <row r="20" spans="1:47" ht="12.75">
      <c r="A20" s="4">
        <v>1999</v>
      </c>
      <c r="B20">
        <v>352</v>
      </c>
      <c r="C20">
        <v>424</v>
      </c>
      <c r="D20">
        <v>501</v>
      </c>
      <c r="E20">
        <v>233</v>
      </c>
      <c r="F20">
        <v>345</v>
      </c>
      <c r="G20">
        <f t="shared" si="0"/>
        <v>1855</v>
      </c>
      <c r="I20" s="4">
        <v>1999</v>
      </c>
      <c r="J20">
        <v>665</v>
      </c>
      <c r="K20">
        <v>867</v>
      </c>
      <c r="L20">
        <v>669</v>
      </c>
      <c r="M20" s="2">
        <v>1495</v>
      </c>
      <c r="N20">
        <v>463</v>
      </c>
      <c r="O20">
        <f t="shared" si="1"/>
        <v>4159</v>
      </c>
      <c r="Q20" s="4">
        <v>1999</v>
      </c>
      <c r="R20">
        <v>2</v>
      </c>
      <c r="S20">
        <v>1</v>
      </c>
      <c r="W20">
        <f t="shared" si="2"/>
        <v>3</v>
      </c>
      <c r="Y20" s="4">
        <v>1999</v>
      </c>
      <c r="AA20">
        <v>1</v>
      </c>
      <c r="AB20">
        <v>2</v>
      </c>
      <c r="AD20">
        <v>1</v>
      </c>
      <c r="AE20">
        <f t="shared" si="3"/>
        <v>4</v>
      </c>
      <c r="AG20" s="4">
        <v>1999</v>
      </c>
      <c r="AH20">
        <v>18</v>
      </c>
      <c r="AI20">
        <v>2</v>
      </c>
      <c r="AJ20">
        <v>3</v>
      </c>
      <c r="AK20">
        <v>16</v>
      </c>
      <c r="AL20">
        <v>3</v>
      </c>
      <c r="AM20">
        <f t="shared" si="4"/>
        <v>42</v>
      </c>
      <c r="AO20" s="4">
        <v>1999</v>
      </c>
      <c r="AP20">
        <v>6</v>
      </c>
      <c r="AQ20">
        <v>4</v>
      </c>
      <c r="AR20">
        <v>6</v>
      </c>
      <c r="AS20">
        <v>7</v>
      </c>
      <c r="AT20">
        <v>6</v>
      </c>
      <c r="AU20">
        <f t="shared" si="5"/>
        <v>29</v>
      </c>
    </row>
    <row r="21" spans="1:47" ht="12.75">
      <c r="A21" s="4" t="s">
        <v>14</v>
      </c>
      <c r="B21" s="2">
        <f>SUM(B4:B20)</f>
        <v>5323</v>
      </c>
      <c r="C21" s="2">
        <f>SUM(C4:C20)</f>
        <v>6627</v>
      </c>
      <c r="D21" s="2">
        <f>SUM(D4:D20)</f>
        <v>6844</v>
      </c>
      <c r="E21" s="2">
        <f>SUM(E4:E20)</f>
        <v>3805</v>
      </c>
      <c r="F21" s="2">
        <f>SUM(F4:F20)</f>
        <v>5376</v>
      </c>
      <c r="G21">
        <f>SUM(B21:F21)</f>
        <v>27975</v>
      </c>
      <c r="I21" s="4" t="s">
        <v>14</v>
      </c>
      <c r="J21" s="2">
        <f>SUM(J4:J20)</f>
        <v>9203</v>
      </c>
      <c r="K21" s="2">
        <f>SUM(K4:K20)</f>
        <v>12399</v>
      </c>
      <c r="L21" s="2">
        <f>SUM(L4:L20)</f>
        <v>9966</v>
      </c>
      <c r="M21" s="2">
        <f>SUM(M4:M20)</f>
        <v>18040</v>
      </c>
      <c r="N21" s="2">
        <f>SUM(N4:N20)</f>
        <v>6293</v>
      </c>
      <c r="O21">
        <f>SUM(J21:N21)</f>
        <v>55901</v>
      </c>
      <c r="Q21" s="4" t="s">
        <v>14</v>
      </c>
      <c r="R21" s="2">
        <f>SUM(R4:R20)</f>
        <v>16</v>
      </c>
      <c r="S21" s="2">
        <f>SUM(S4:S20)</f>
        <v>13</v>
      </c>
      <c r="T21" s="2">
        <f>SUM(T4:T20)</f>
        <v>15</v>
      </c>
      <c r="U21" s="2">
        <f>SUM(U4:U20)</f>
        <v>12</v>
      </c>
      <c r="V21" s="2">
        <f>SUM(V4:V20)</f>
        <v>9</v>
      </c>
      <c r="W21">
        <f>SUM(R21:V21)</f>
        <v>65</v>
      </c>
      <c r="Y21" s="4" t="s">
        <v>14</v>
      </c>
      <c r="Z21" s="2">
        <f>SUM(Z4:Z20)</f>
        <v>3</v>
      </c>
      <c r="AA21" s="2">
        <f>SUM(AA4:AA20)</f>
        <v>6</v>
      </c>
      <c r="AB21" s="2">
        <f>SUM(AB4:AB20)</f>
        <v>13</v>
      </c>
      <c r="AC21" s="2">
        <f>SUM(AC4:AC20)</f>
        <v>1</v>
      </c>
      <c r="AD21" s="2">
        <f>SUM(AD4:AD20)</f>
        <v>4</v>
      </c>
      <c r="AE21">
        <f>SUM(Z21:AD21)</f>
        <v>27</v>
      </c>
      <c r="AG21" s="4" t="s">
        <v>14</v>
      </c>
      <c r="AH21" s="2">
        <f>SUM(AH4:AH20)</f>
        <v>90</v>
      </c>
      <c r="AI21" s="2">
        <f>SUM(AI4:AI20)</f>
        <v>68</v>
      </c>
      <c r="AJ21" s="2">
        <f>SUM(AJ4:AJ20)</f>
        <v>42</v>
      </c>
      <c r="AK21" s="2">
        <f>SUM(AK4:AK20)</f>
        <v>117</v>
      </c>
      <c r="AL21" s="2">
        <f>SUM(AL4:AL20)</f>
        <v>58</v>
      </c>
      <c r="AM21">
        <f>SUM(AH21:AL21)</f>
        <v>375</v>
      </c>
      <c r="AO21" s="4" t="s">
        <v>14</v>
      </c>
      <c r="AP21" s="2">
        <f>SUM(AP4:AP20)</f>
        <v>56</v>
      </c>
      <c r="AQ21" s="2">
        <f>SUM(AQ4:AQ20)</f>
        <v>41</v>
      </c>
      <c r="AR21" s="2">
        <f>SUM(AR4:AR20)</f>
        <v>78</v>
      </c>
      <c r="AS21" s="2">
        <f>SUM(AS4:AS20)</f>
        <v>66</v>
      </c>
      <c r="AT21" s="2">
        <f>SUM(AT4:AT20)</f>
        <v>217</v>
      </c>
      <c r="AU21">
        <f>SUM(AP21:AT21)</f>
        <v>458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7" ht="12.75">
      <c r="A25" s="4">
        <v>1983</v>
      </c>
      <c r="B25" s="2"/>
      <c r="C25" s="2"/>
      <c r="D25" s="2"/>
      <c r="G25">
        <f>SUM(B25:F25)</f>
        <v>0</v>
      </c>
      <c r="I25" s="4">
        <v>1983</v>
      </c>
      <c r="J25" s="2"/>
      <c r="K25" s="2"/>
      <c r="L25" s="2"/>
      <c r="O25">
        <f>SUM(J25:N25)</f>
        <v>0</v>
      </c>
      <c r="Q25" s="4">
        <v>1983</v>
      </c>
      <c r="R25" s="2"/>
      <c r="S25" s="2"/>
      <c r="T25" s="2"/>
      <c r="W25">
        <f>SUM(R25:V25)</f>
        <v>0</v>
      </c>
      <c r="Y25" s="4">
        <v>1983</v>
      </c>
      <c r="Z25" s="2"/>
      <c r="AA25" s="2"/>
      <c r="AB25" s="2"/>
      <c r="AE25">
        <f>SUM(Z25:AD25)</f>
        <v>0</v>
      </c>
      <c r="AG25" s="4">
        <v>1983</v>
      </c>
      <c r="AH25" s="2"/>
      <c r="AI25" s="2"/>
      <c r="AJ25" s="2"/>
      <c r="AM25">
        <f>SUM(AH25:AL25)</f>
        <v>0</v>
      </c>
      <c r="AO25" s="4">
        <v>1983</v>
      </c>
      <c r="AP25" s="2"/>
      <c r="AQ25" s="2"/>
      <c r="AR25" s="2"/>
      <c r="AU25">
        <f>SUM(AP25:AT25)</f>
        <v>0</v>
      </c>
    </row>
    <row r="26" spans="1:47" ht="12.75">
      <c r="A26" s="4">
        <v>1984</v>
      </c>
      <c r="B26">
        <v>13</v>
      </c>
      <c r="C26">
        <v>29</v>
      </c>
      <c r="D26">
        <v>78</v>
      </c>
      <c r="E26">
        <v>14</v>
      </c>
      <c r="F26">
        <v>19</v>
      </c>
      <c r="G26">
        <f aca="true" t="shared" si="6" ref="G26:G41">SUM(B26:F26)</f>
        <v>153</v>
      </c>
      <c r="I26" s="4">
        <v>1984</v>
      </c>
      <c r="J26">
        <v>26</v>
      </c>
      <c r="K26">
        <v>60</v>
      </c>
      <c r="L26">
        <v>111</v>
      </c>
      <c r="M26">
        <v>11</v>
      </c>
      <c r="N26">
        <v>25</v>
      </c>
      <c r="O26">
        <f aca="true" t="shared" si="7" ref="O26:O41">SUM(J26:N26)</f>
        <v>233</v>
      </c>
      <c r="Q26" s="4">
        <v>1984</v>
      </c>
      <c r="W26">
        <f aca="true" t="shared" si="8" ref="W26:W41">SUM(R26:V26)</f>
        <v>0</v>
      </c>
      <c r="Y26" s="4">
        <v>1984</v>
      </c>
      <c r="AE26">
        <f aca="true" t="shared" si="9" ref="AE26:AE41">SUM(Z26:AD26)</f>
        <v>0</v>
      </c>
      <c r="AG26" s="4">
        <v>1984</v>
      </c>
      <c r="AM26">
        <f aca="true" t="shared" si="10" ref="AM26:AM41">SUM(AH26:AL26)</f>
        <v>0</v>
      </c>
      <c r="AO26" s="4">
        <v>1984</v>
      </c>
      <c r="AU26">
        <f aca="true" t="shared" si="11" ref="AU26:AU41">SUM(AP26:AT26)</f>
        <v>0</v>
      </c>
    </row>
    <row r="27" spans="1:47" ht="12.75">
      <c r="A27" s="4">
        <v>1985</v>
      </c>
      <c r="B27">
        <v>34</v>
      </c>
      <c r="C27">
        <v>82</v>
      </c>
      <c r="D27">
        <v>111</v>
      </c>
      <c r="E27">
        <v>19</v>
      </c>
      <c r="F27">
        <v>66</v>
      </c>
      <c r="G27">
        <f t="shared" si="6"/>
        <v>312</v>
      </c>
      <c r="I27" s="4">
        <v>1985</v>
      </c>
      <c r="J27">
        <v>73</v>
      </c>
      <c r="K27">
        <v>184</v>
      </c>
      <c r="L27">
        <v>176</v>
      </c>
      <c r="M27">
        <v>41</v>
      </c>
      <c r="N27">
        <v>50</v>
      </c>
      <c r="O27">
        <f t="shared" si="7"/>
        <v>524</v>
      </c>
      <c r="Q27" s="4">
        <v>1985</v>
      </c>
      <c r="S27">
        <v>1</v>
      </c>
      <c r="U27">
        <v>1</v>
      </c>
      <c r="W27">
        <f t="shared" si="8"/>
        <v>2</v>
      </c>
      <c r="Y27" s="4">
        <v>1985</v>
      </c>
      <c r="AE27">
        <f t="shared" si="9"/>
        <v>0</v>
      </c>
      <c r="AG27" s="4">
        <v>1985</v>
      </c>
      <c r="AM27">
        <f t="shared" si="10"/>
        <v>0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32</v>
      </c>
      <c r="C28">
        <v>106</v>
      </c>
      <c r="D28">
        <v>137</v>
      </c>
      <c r="E28">
        <v>20</v>
      </c>
      <c r="F28">
        <v>65</v>
      </c>
      <c r="G28">
        <f t="shared" si="6"/>
        <v>360</v>
      </c>
      <c r="I28" s="4">
        <v>1986</v>
      </c>
      <c r="J28">
        <v>87</v>
      </c>
      <c r="K28">
        <v>206</v>
      </c>
      <c r="L28">
        <v>208</v>
      </c>
      <c r="M28">
        <v>62</v>
      </c>
      <c r="N28">
        <v>70</v>
      </c>
      <c r="O28">
        <f t="shared" si="7"/>
        <v>633</v>
      </c>
      <c r="Q28" s="4">
        <v>1986</v>
      </c>
      <c r="S28">
        <v>2</v>
      </c>
      <c r="W28">
        <f t="shared" si="8"/>
        <v>2</v>
      </c>
      <c r="Y28" s="4">
        <v>1986</v>
      </c>
      <c r="AB28">
        <v>1</v>
      </c>
      <c r="AE28">
        <f t="shared" si="9"/>
        <v>1</v>
      </c>
      <c r="AG28" s="4">
        <v>1986</v>
      </c>
      <c r="AJ28">
        <v>2</v>
      </c>
      <c r="AM28">
        <f t="shared" si="10"/>
        <v>2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22</v>
      </c>
      <c r="C29">
        <v>49</v>
      </c>
      <c r="D29">
        <v>40</v>
      </c>
      <c r="E29">
        <v>19</v>
      </c>
      <c r="F29">
        <v>26</v>
      </c>
      <c r="G29">
        <f t="shared" si="6"/>
        <v>156</v>
      </c>
      <c r="I29" s="4">
        <v>1987</v>
      </c>
      <c r="J29">
        <v>43</v>
      </c>
      <c r="K29">
        <v>92</v>
      </c>
      <c r="L29">
        <v>67</v>
      </c>
      <c r="M29">
        <v>31</v>
      </c>
      <c r="N29">
        <v>28</v>
      </c>
      <c r="O29">
        <f t="shared" si="7"/>
        <v>261</v>
      </c>
      <c r="Q29" s="4">
        <v>1987</v>
      </c>
      <c r="W29">
        <f t="shared" si="8"/>
        <v>0</v>
      </c>
      <c r="Y29" s="4">
        <v>1987</v>
      </c>
      <c r="AE29">
        <f t="shared" si="9"/>
        <v>0</v>
      </c>
      <c r="AG29" s="4">
        <v>1987</v>
      </c>
      <c r="AK29">
        <v>1</v>
      </c>
      <c r="AM29">
        <f t="shared" si="10"/>
        <v>1</v>
      </c>
      <c r="AO29" s="4">
        <v>1987</v>
      </c>
      <c r="AU29">
        <f t="shared" si="11"/>
        <v>0</v>
      </c>
    </row>
    <row r="30" spans="1:47" ht="12.75">
      <c r="A30" s="4">
        <v>1988</v>
      </c>
      <c r="B30">
        <v>15</v>
      </c>
      <c r="C30">
        <v>61</v>
      </c>
      <c r="D30">
        <v>58</v>
      </c>
      <c r="E30">
        <v>10</v>
      </c>
      <c r="F30">
        <v>44</v>
      </c>
      <c r="G30">
        <f t="shared" si="6"/>
        <v>188</v>
      </c>
      <c r="I30" s="4">
        <v>1988</v>
      </c>
      <c r="J30">
        <v>35</v>
      </c>
      <c r="K30">
        <v>145</v>
      </c>
      <c r="L30">
        <v>96</v>
      </c>
      <c r="M30">
        <v>55</v>
      </c>
      <c r="N30">
        <v>36</v>
      </c>
      <c r="O30">
        <f t="shared" si="7"/>
        <v>367</v>
      </c>
      <c r="Q30" s="4">
        <v>1988</v>
      </c>
      <c r="T30">
        <v>1</v>
      </c>
      <c r="W30">
        <f t="shared" si="8"/>
        <v>1</v>
      </c>
      <c r="Y30" s="4">
        <v>1988</v>
      </c>
      <c r="AE30">
        <f t="shared" si="9"/>
        <v>0</v>
      </c>
      <c r="AG30" s="4">
        <v>1988</v>
      </c>
      <c r="AM30">
        <f t="shared" si="10"/>
        <v>0</v>
      </c>
      <c r="AO30" s="4">
        <v>1988</v>
      </c>
      <c r="AU30">
        <f t="shared" si="11"/>
        <v>0</v>
      </c>
    </row>
    <row r="31" spans="1:47" ht="12.75">
      <c r="A31" s="4">
        <v>1989</v>
      </c>
      <c r="B31">
        <v>25</v>
      </c>
      <c r="C31">
        <v>69</v>
      </c>
      <c r="D31">
        <v>62</v>
      </c>
      <c r="E31">
        <v>18</v>
      </c>
      <c r="F31">
        <v>44</v>
      </c>
      <c r="G31">
        <f t="shared" si="6"/>
        <v>218</v>
      </c>
      <c r="I31" s="4">
        <v>1989</v>
      </c>
      <c r="J31">
        <v>60</v>
      </c>
      <c r="K31">
        <v>160</v>
      </c>
      <c r="L31">
        <v>133</v>
      </c>
      <c r="M31">
        <v>56</v>
      </c>
      <c r="N31">
        <v>49</v>
      </c>
      <c r="O31">
        <f t="shared" si="7"/>
        <v>458</v>
      </c>
      <c r="Q31" s="4">
        <v>1989</v>
      </c>
      <c r="W31">
        <f t="shared" si="8"/>
        <v>0</v>
      </c>
      <c r="Y31" s="4">
        <v>1989</v>
      </c>
      <c r="AC31">
        <v>1</v>
      </c>
      <c r="AE31">
        <f t="shared" si="9"/>
        <v>1</v>
      </c>
      <c r="AG31" s="4">
        <v>1989</v>
      </c>
      <c r="AM31">
        <f t="shared" si="10"/>
        <v>0</v>
      </c>
      <c r="AO31" s="4">
        <v>1989</v>
      </c>
      <c r="AU31">
        <f t="shared" si="11"/>
        <v>0</v>
      </c>
    </row>
    <row r="32" spans="1:47" ht="12.75">
      <c r="A32" s="4">
        <v>1990</v>
      </c>
      <c r="B32">
        <v>17</v>
      </c>
      <c r="C32">
        <v>76</v>
      </c>
      <c r="D32">
        <v>62</v>
      </c>
      <c r="E32">
        <v>23</v>
      </c>
      <c r="F32">
        <v>42</v>
      </c>
      <c r="G32">
        <f t="shared" si="6"/>
        <v>220</v>
      </c>
      <c r="I32" s="4">
        <v>1990</v>
      </c>
      <c r="J32">
        <v>67</v>
      </c>
      <c r="K32">
        <v>185</v>
      </c>
      <c r="L32">
        <v>137</v>
      </c>
      <c r="M32">
        <v>65</v>
      </c>
      <c r="N32">
        <v>52</v>
      </c>
      <c r="O32">
        <f t="shared" si="7"/>
        <v>506</v>
      </c>
      <c r="Q32" s="4">
        <v>1990</v>
      </c>
      <c r="S32">
        <v>1</v>
      </c>
      <c r="W32">
        <f t="shared" si="8"/>
        <v>1</v>
      </c>
      <c r="Y32" s="4">
        <v>1990</v>
      </c>
      <c r="AE32">
        <f t="shared" si="9"/>
        <v>0</v>
      </c>
      <c r="AG32" s="4">
        <v>1990</v>
      </c>
      <c r="AM32">
        <f t="shared" si="10"/>
        <v>0</v>
      </c>
      <c r="AO32" s="4">
        <v>1990</v>
      </c>
      <c r="AU32">
        <f t="shared" si="11"/>
        <v>0</v>
      </c>
    </row>
    <row r="33" spans="1:47" ht="12.75">
      <c r="A33" s="4">
        <v>1991</v>
      </c>
      <c r="B33">
        <v>22</v>
      </c>
      <c r="C33">
        <v>42</v>
      </c>
      <c r="D33">
        <v>95</v>
      </c>
      <c r="E33">
        <v>13</v>
      </c>
      <c r="F33">
        <v>32</v>
      </c>
      <c r="G33">
        <f t="shared" si="6"/>
        <v>204</v>
      </c>
      <c r="I33" s="4">
        <v>1991</v>
      </c>
      <c r="J33">
        <v>62</v>
      </c>
      <c r="K33">
        <v>142</v>
      </c>
      <c r="L33">
        <v>141</v>
      </c>
      <c r="M33">
        <v>69</v>
      </c>
      <c r="N33">
        <v>46</v>
      </c>
      <c r="O33">
        <f t="shared" si="7"/>
        <v>460</v>
      </c>
      <c r="Q33" s="4">
        <v>1991</v>
      </c>
      <c r="W33">
        <f t="shared" si="8"/>
        <v>0</v>
      </c>
      <c r="Y33" s="4">
        <v>1991</v>
      </c>
      <c r="AE33">
        <f t="shared" si="9"/>
        <v>0</v>
      </c>
      <c r="AG33" s="4">
        <v>1991</v>
      </c>
      <c r="AH33">
        <v>1</v>
      </c>
      <c r="AL33">
        <v>1</v>
      </c>
      <c r="AM33">
        <f t="shared" si="10"/>
        <v>2</v>
      </c>
      <c r="AO33" s="4">
        <v>1991</v>
      </c>
      <c r="AT33">
        <v>1</v>
      </c>
      <c r="AU33">
        <f t="shared" si="11"/>
        <v>1</v>
      </c>
    </row>
    <row r="34" spans="1:47" ht="12.75">
      <c r="A34" s="4">
        <v>1992</v>
      </c>
      <c r="B34">
        <v>29</v>
      </c>
      <c r="C34">
        <v>58</v>
      </c>
      <c r="D34">
        <v>55</v>
      </c>
      <c r="E34">
        <v>15</v>
      </c>
      <c r="F34">
        <v>46</v>
      </c>
      <c r="G34">
        <f t="shared" si="6"/>
        <v>203</v>
      </c>
      <c r="I34" s="4">
        <v>1992</v>
      </c>
      <c r="J34">
        <v>53</v>
      </c>
      <c r="K34">
        <v>160</v>
      </c>
      <c r="L34">
        <v>169</v>
      </c>
      <c r="M34">
        <v>144</v>
      </c>
      <c r="N34">
        <v>60</v>
      </c>
      <c r="O34">
        <f t="shared" si="7"/>
        <v>586</v>
      </c>
      <c r="Q34" s="4">
        <v>1992</v>
      </c>
      <c r="T34">
        <v>1</v>
      </c>
      <c r="W34">
        <f t="shared" si="8"/>
        <v>1</v>
      </c>
      <c r="Y34" s="4">
        <v>1992</v>
      </c>
      <c r="AE34">
        <f t="shared" si="9"/>
        <v>0</v>
      </c>
      <c r="AG34" s="4">
        <v>1992</v>
      </c>
      <c r="AM34">
        <f t="shared" si="10"/>
        <v>0</v>
      </c>
      <c r="AO34" s="4">
        <v>1992</v>
      </c>
      <c r="AQ34">
        <v>1</v>
      </c>
      <c r="AU34">
        <f t="shared" si="11"/>
        <v>1</v>
      </c>
    </row>
    <row r="35" spans="1:47" ht="12.75">
      <c r="A35" s="4">
        <v>1993</v>
      </c>
      <c r="B35">
        <v>25</v>
      </c>
      <c r="C35">
        <v>79</v>
      </c>
      <c r="D35">
        <v>79</v>
      </c>
      <c r="E35">
        <v>23</v>
      </c>
      <c r="F35">
        <v>54</v>
      </c>
      <c r="G35">
        <f t="shared" si="6"/>
        <v>260</v>
      </c>
      <c r="I35" s="4">
        <v>1993</v>
      </c>
      <c r="J35">
        <v>82</v>
      </c>
      <c r="K35">
        <v>181</v>
      </c>
      <c r="L35">
        <v>188</v>
      </c>
      <c r="M35">
        <v>249</v>
      </c>
      <c r="N35">
        <v>88</v>
      </c>
      <c r="O35">
        <f t="shared" si="7"/>
        <v>788</v>
      </c>
      <c r="Q35" s="4">
        <v>1993</v>
      </c>
      <c r="S35">
        <v>1</v>
      </c>
      <c r="W35">
        <f t="shared" si="8"/>
        <v>1</v>
      </c>
      <c r="Y35" s="4">
        <v>1993</v>
      </c>
      <c r="AE35">
        <f t="shared" si="9"/>
        <v>0</v>
      </c>
      <c r="AG35" s="4">
        <v>1993</v>
      </c>
      <c r="AI35">
        <v>1</v>
      </c>
      <c r="AM35">
        <f t="shared" si="10"/>
        <v>1</v>
      </c>
      <c r="AO35" s="4">
        <v>1993</v>
      </c>
      <c r="AQ35">
        <v>1</v>
      </c>
      <c r="AT35">
        <v>1</v>
      </c>
      <c r="AU35">
        <f t="shared" si="11"/>
        <v>2</v>
      </c>
    </row>
    <row r="36" spans="1:47" ht="12.75">
      <c r="A36" s="4">
        <v>1994</v>
      </c>
      <c r="B36">
        <v>37</v>
      </c>
      <c r="C36">
        <v>93</v>
      </c>
      <c r="D36">
        <v>102</v>
      </c>
      <c r="E36">
        <v>22</v>
      </c>
      <c r="F36">
        <v>54</v>
      </c>
      <c r="G36">
        <f t="shared" si="6"/>
        <v>308</v>
      </c>
      <c r="I36" s="4">
        <v>1994</v>
      </c>
      <c r="J36">
        <v>105</v>
      </c>
      <c r="K36">
        <v>273</v>
      </c>
      <c r="L36">
        <v>212</v>
      </c>
      <c r="M36">
        <v>358</v>
      </c>
      <c r="N36">
        <v>111</v>
      </c>
      <c r="O36">
        <f t="shared" si="7"/>
        <v>1059</v>
      </c>
      <c r="Q36" s="4">
        <v>1994</v>
      </c>
      <c r="U36">
        <v>1</v>
      </c>
      <c r="W36">
        <f t="shared" si="8"/>
        <v>1</v>
      </c>
      <c r="Y36" s="4">
        <v>1994</v>
      </c>
      <c r="AE36">
        <f t="shared" si="9"/>
        <v>0</v>
      </c>
      <c r="AG36" s="4">
        <v>1994</v>
      </c>
      <c r="AJ36">
        <v>1</v>
      </c>
      <c r="AK36">
        <v>1</v>
      </c>
      <c r="AM36">
        <f t="shared" si="10"/>
        <v>2</v>
      </c>
      <c r="AO36" s="4">
        <v>1994</v>
      </c>
      <c r="AU36">
        <f t="shared" si="11"/>
        <v>0</v>
      </c>
    </row>
    <row r="37" spans="1:47" ht="12.75">
      <c r="A37" s="4">
        <v>1995</v>
      </c>
      <c r="B37">
        <v>31</v>
      </c>
      <c r="C37">
        <v>125</v>
      </c>
      <c r="D37">
        <v>101</v>
      </c>
      <c r="E37">
        <v>22</v>
      </c>
      <c r="F37">
        <v>52</v>
      </c>
      <c r="G37">
        <f t="shared" si="6"/>
        <v>331</v>
      </c>
      <c r="I37" s="4">
        <v>1995</v>
      </c>
      <c r="J37">
        <v>127</v>
      </c>
      <c r="K37">
        <v>266</v>
      </c>
      <c r="L37">
        <v>181</v>
      </c>
      <c r="M37">
        <v>423</v>
      </c>
      <c r="N37">
        <v>158</v>
      </c>
      <c r="O37">
        <f t="shared" si="7"/>
        <v>1155</v>
      </c>
      <c r="Q37" s="4">
        <v>1995</v>
      </c>
      <c r="T37">
        <v>1</v>
      </c>
      <c r="U37">
        <v>1</v>
      </c>
      <c r="V37">
        <v>1</v>
      </c>
      <c r="W37">
        <f t="shared" si="8"/>
        <v>3</v>
      </c>
      <c r="Y37" s="4">
        <v>1995</v>
      </c>
      <c r="AE37">
        <f t="shared" si="9"/>
        <v>0</v>
      </c>
      <c r="AG37" s="4">
        <v>1995</v>
      </c>
      <c r="AI37">
        <v>1</v>
      </c>
      <c r="AM37">
        <f t="shared" si="10"/>
        <v>1</v>
      </c>
      <c r="AO37" s="4">
        <v>1995</v>
      </c>
      <c r="AR37">
        <v>1</v>
      </c>
      <c r="AS37">
        <v>1</v>
      </c>
      <c r="AU37">
        <f t="shared" si="11"/>
        <v>2</v>
      </c>
    </row>
    <row r="38" spans="1:47" ht="12.75">
      <c r="A38" s="4">
        <v>1996</v>
      </c>
      <c r="B38">
        <v>31</v>
      </c>
      <c r="C38">
        <v>106</v>
      </c>
      <c r="D38">
        <v>108</v>
      </c>
      <c r="E38">
        <v>20</v>
      </c>
      <c r="F38">
        <v>42</v>
      </c>
      <c r="G38">
        <f t="shared" si="6"/>
        <v>307</v>
      </c>
      <c r="I38" s="4">
        <v>1996</v>
      </c>
      <c r="J38">
        <v>105</v>
      </c>
      <c r="K38">
        <v>269</v>
      </c>
      <c r="L38">
        <v>152</v>
      </c>
      <c r="M38">
        <v>431</v>
      </c>
      <c r="N38">
        <v>129</v>
      </c>
      <c r="O38">
        <f t="shared" si="7"/>
        <v>1086</v>
      </c>
      <c r="Q38" s="4">
        <v>1996</v>
      </c>
      <c r="S38">
        <v>1</v>
      </c>
      <c r="T38">
        <v>1</v>
      </c>
      <c r="U38">
        <v>1</v>
      </c>
      <c r="W38">
        <f t="shared" si="8"/>
        <v>3</v>
      </c>
      <c r="Y38" s="4">
        <v>1996</v>
      </c>
      <c r="AE38">
        <f t="shared" si="9"/>
        <v>0</v>
      </c>
      <c r="AG38" s="4">
        <v>1996</v>
      </c>
      <c r="AH38">
        <v>1</v>
      </c>
      <c r="AI38">
        <v>4</v>
      </c>
      <c r="AJ38">
        <v>1</v>
      </c>
      <c r="AL38">
        <v>1</v>
      </c>
      <c r="AM38">
        <f t="shared" si="10"/>
        <v>7</v>
      </c>
      <c r="AO38" s="4">
        <v>1996</v>
      </c>
      <c r="AS38">
        <v>1</v>
      </c>
      <c r="AU38">
        <f t="shared" si="11"/>
        <v>1</v>
      </c>
    </row>
    <row r="39" spans="1:47" ht="12.75">
      <c r="A39" s="4">
        <v>1997</v>
      </c>
      <c r="B39">
        <v>19</v>
      </c>
      <c r="C39">
        <v>104</v>
      </c>
      <c r="D39">
        <v>94</v>
      </c>
      <c r="E39">
        <v>22</v>
      </c>
      <c r="F39">
        <v>36</v>
      </c>
      <c r="G39">
        <f t="shared" si="6"/>
        <v>275</v>
      </c>
      <c r="I39" s="4">
        <v>1997</v>
      </c>
      <c r="J39">
        <v>103</v>
      </c>
      <c r="K39">
        <v>198</v>
      </c>
      <c r="L39">
        <v>141</v>
      </c>
      <c r="M39">
        <v>480</v>
      </c>
      <c r="N39">
        <v>111</v>
      </c>
      <c r="O39">
        <f t="shared" si="7"/>
        <v>1033</v>
      </c>
      <c r="Q39" s="4">
        <v>1997</v>
      </c>
      <c r="S39">
        <v>1</v>
      </c>
      <c r="T39">
        <v>1</v>
      </c>
      <c r="W39">
        <f t="shared" si="8"/>
        <v>2</v>
      </c>
      <c r="Y39" s="4">
        <v>1997</v>
      </c>
      <c r="AE39">
        <f t="shared" si="9"/>
        <v>0</v>
      </c>
      <c r="AG39" s="4">
        <v>1997</v>
      </c>
      <c r="AH39">
        <v>1</v>
      </c>
      <c r="AI39">
        <v>1</v>
      </c>
      <c r="AK39">
        <v>1</v>
      </c>
      <c r="AM39">
        <f t="shared" si="10"/>
        <v>3</v>
      </c>
      <c r="AO39" s="4">
        <v>1997</v>
      </c>
      <c r="AQ39">
        <v>1</v>
      </c>
      <c r="AR39">
        <v>1</v>
      </c>
      <c r="AU39">
        <f t="shared" si="11"/>
        <v>2</v>
      </c>
    </row>
    <row r="40" spans="1:47" ht="12.75">
      <c r="A40" s="4">
        <v>1998</v>
      </c>
      <c r="B40">
        <v>28</v>
      </c>
      <c r="C40">
        <v>103</v>
      </c>
      <c r="D40">
        <v>56</v>
      </c>
      <c r="E40">
        <v>17</v>
      </c>
      <c r="F40">
        <v>38</v>
      </c>
      <c r="G40">
        <f t="shared" si="6"/>
        <v>242</v>
      </c>
      <c r="I40" s="4">
        <v>1998</v>
      </c>
      <c r="J40">
        <v>69</v>
      </c>
      <c r="K40">
        <v>217</v>
      </c>
      <c r="L40">
        <v>108</v>
      </c>
      <c r="M40">
        <v>410</v>
      </c>
      <c r="N40">
        <v>103</v>
      </c>
      <c r="O40">
        <f t="shared" si="7"/>
        <v>907</v>
      </c>
      <c r="Q40" s="4">
        <v>1998</v>
      </c>
      <c r="S40">
        <v>1</v>
      </c>
      <c r="T40">
        <v>1</v>
      </c>
      <c r="V40">
        <v>1</v>
      </c>
      <c r="W40">
        <f t="shared" si="8"/>
        <v>3</v>
      </c>
      <c r="Y40" s="4">
        <v>1998</v>
      </c>
      <c r="AE40">
        <f t="shared" si="9"/>
        <v>0</v>
      </c>
      <c r="AG40" s="4">
        <v>1998</v>
      </c>
      <c r="AL40">
        <v>1</v>
      </c>
      <c r="AM40">
        <f t="shared" si="10"/>
        <v>1</v>
      </c>
      <c r="AO40" s="4">
        <v>1998</v>
      </c>
      <c r="AQ40">
        <v>1</v>
      </c>
      <c r="AU40">
        <f t="shared" si="11"/>
        <v>1</v>
      </c>
    </row>
    <row r="41" spans="1:47" ht="12.75">
      <c r="A41" s="4">
        <v>1999</v>
      </c>
      <c r="B41">
        <v>17</v>
      </c>
      <c r="C41">
        <v>104</v>
      </c>
      <c r="D41">
        <v>65</v>
      </c>
      <c r="E41">
        <v>19</v>
      </c>
      <c r="F41">
        <v>45</v>
      </c>
      <c r="G41">
        <f t="shared" si="6"/>
        <v>250</v>
      </c>
      <c r="I41" s="4">
        <v>1999</v>
      </c>
      <c r="J41">
        <v>73</v>
      </c>
      <c r="K41">
        <v>178</v>
      </c>
      <c r="L41">
        <v>117</v>
      </c>
      <c r="M41">
        <v>398</v>
      </c>
      <c r="N41">
        <v>83</v>
      </c>
      <c r="O41">
        <f t="shared" si="7"/>
        <v>849</v>
      </c>
      <c r="Q41" s="4">
        <v>1999</v>
      </c>
      <c r="W41">
        <f t="shared" si="8"/>
        <v>0</v>
      </c>
      <c r="Y41" s="4">
        <v>1999</v>
      </c>
      <c r="AE41">
        <f t="shared" si="9"/>
        <v>0</v>
      </c>
      <c r="AG41" s="4">
        <v>1999</v>
      </c>
      <c r="AI41">
        <v>2</v>
      </c>
      <c r="AK41">
        <v>1</v>
      </c>
      <c r="AM41">
        <f t="shared" si="10"/>
        <v>3</v>
      </c>
      <c r="AO41" s="4">
        <v>1999</v>
      </c>
      <c r="AU41">
        <f t="shared" si="11"/>
        <v>0</v>
      </c>
    </row>
    <row r="42" spans="1:47" ht="12.75">
      <c r="A42" s="4" t="s">
        <v>14</v>
      </c>
      <c r="B42" s="2">
        <f>SUM(B25:B41)</f>
        <v>397</v>
      </c>
      <c r="C42" s="2">
        <f>SUM(C25:C41)</f>
        <v>1286</v>
      </c>
      <c r="D42" s="2">
        <f>SUM(D25:D41)</f>
        <v>1303</v>
      </c>
      <c r="E42" s="2">
        <f>SUM(E25:E41)</f>
        <v>296</v>
      </c>
      <c r="F42" s="2">
        <f>SUM(F25:F41)</f>
        <v>705</v>
      </c>
      <c r="G42">
        <f>SUM(B42:F42)</f>
        <v>3987</v>
      </c>
      <c r="I42" s="4" t="s">
        <v>14</v>
      </c>
      <c r="J42" s="2">
        <f>SUM(J25:J41)</f>
        <v>1170</v>
      </c>
      <c r="K42" s="2">
        <f>SUM(K25:K41)</f>
        <v>2916</v>
      </c>
      <c r="L42" s="2">
        <f>SUM(L25:L41)</f>
        <v>2337</v>
      </c>
      <c r="M42" s="2">
        <f>SUM(M25:M41)</f>
        <v>3283</v>
      </c>
      <c r="N42" s="2">
        <f>SUM(N25:N41)</f>
        <v>1199</v>
      </c>
      <c r="O42">
        <f>SUM(J42:N42)</f>
        <v>10905</v>
      </c>
      <c r="Q42" s="4" t="s">
        <v>14</v>
      </c>
      <c r="R42" s="2">
        <f>SUM(R25:R41)</f>
        <v>0</v>
      </c>
      <c r="S42" s="2">
        <f>SUM(S25:S41)</f>
        <v>8</v>
      </c>
      <c r="T42" s="2">
        <f>SUM(T25:T41)</f>
        <v>6</v>
      </c>
      <c r="U42" s="2">
        <f>SUM(U25:U41)</f>
        <v>4</v>
      </c>
      <c r="V42" s="2">
        <f>SUM(V25:V41)</f>
        <v>2</v>
      </c>
      <c r="W42">
        <f>SUM(R42:V42)</f>
        <v>20</v>
      </c>
      <c r="Y42" s="4" t="s">
        <v>14</v>
      </c>
      <c r="Z42" s="2">
        <f>SUM(Z25:Z41)</f>
        <v>0</v>
      </c>
      <c r="AA42" s="2">
        <f>SUM(AA25:AA41)</f>
        <v>0</v>
      </c>
      <c r="AB42" s="2">
        <f>SUM(AB25:AB41)</f>
        <v>1</v>
      </c>
      <c r="AC42" s="2">
        <f>SUM(AC25:AC41)</f>
        <v>1</v>
      </c>
      <c r="AD42" s="2">
        <f>SUM(AD25:AD41)</f>
        <v>0</v>
      </c>
      <c r="AE42">
        <f>SUM(Z42:AD42)</f>
        <v>2</v>
      </c>
      <c r="AG42" s="4" t="s">
        <v>14</v>
      </c>
      <c r="AH42" s="2">
        <f>SUM(AH25:AH41)</f>
        <v>3</v>
      </c>
      <c r="AI42" s="2">
        <f>SUM(AI25:AI41)</f>
        <v>9</v>
      </c>
      <c r="AJ42" s="2">
        <f>SUM(AJ25:AJ41)</f>
        <v>4</v>
      </c>
      <c r="AK42" s="2">
        <f>SUM(AK25:AK41)</f>
        <v>4</v>
      </c>
      <c r="AL42" s="2">
        <f>SUM(AL25:AL41)</f>
        <v>3</v>
      </c>
      <c r="AM42">
        <f>SUM(AH42:AL42)</f>
        <v>23</v>
      </c>
      <c r="AO42" s="4" t="s">
        <v>14</v>
      </c>
      <c r="AP42" s="2">
        <f>SUM(AP25:AP41)</f>
        <v>0</v>
      </c>
      <c r="AQ42" s="2">
        <f>SUM(AQ25:AQ41)</f>
        <v>4</v>
      </c>
      <c r="AR42" s="2">
        <f>SUM(AR25:AR41)</f>
        <v>2</v>
      </c>
      <c r="AS42" s="2">
        <f>SUM(AS25:AS41)</f>
        <v>2</v>
      </c>
      <c r="AT42" s="2">
        <f>SUM(AT25:AT41)</f>
        <v>2</v>
      </c>
      <c r="AU42">
        <f>SUM(AP42:AT42)</f>
        <v>10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7" ht="12.75">
      <c r="A46" s="4">
        <v>1983</v>
      </c>
      <c r="B46" s="2"/>
      <c r="C46" s="2"/>
      <c r="D46" s="2"/>
      <c r="G46">
        <f>SUM(B46:F46)</f>
        <v>0</v>
      </c>
      <c r="I46" s="4">
        <v>1983</v>
      </c>
      <c r="J46" s="2"/>
      <c r="K46" s="2"/>
      <c r="L46" s="2"/>
      <c r="O46">
        <f>SUM(J46:N46)</f>
        <v>0</v>
      </c>
      <c r="Q46" s="4">
        <v>1983</v>
      </c>
      <c r="R46" s="2"/>
      <c r="S46" s="2"/>
      <c r="T46" s="2"/>
      <c r="W46">
        <f>SUM(R46:V46)</f>
        <v>0</v>
      </c>
      <c r="Y46" s="4">
        <v>1983</v>
      </c>
      <c r="Z46" s="2"/>
      <c r="AA46" s="2"/>
      <c r="AB46" s="2"/>
      <c r="AE46">
        <f aca="true" t="shared" si="12" ref="AE46:AE61">SUM(Z46:AD46)</f>
        <v>0</v>
      </c>
      <c r="AG46" s="4">
        <v>1983</v>
      </c>
      <c r="AH46" s="2"/>
      <c r="AI46" s="2"/>
      <c r="AJ46" s="2"/>
      <c r="AM46">
        <f>SUM(AH46:AL46)</f>
        <v>0</v>
      </c>
      <c r="AO46" s="4">
        <v>1983</v>
      </c>
      <c r="AP46" s="2"/>
      <c r="AQ46" s="2"/>
      <c r="AR46" s="2"/>
      <c r="AU46">
        <f>SUM(AP46:AT46)</f>
        <v>0</v>
      </c>
    </row>
    <row r="47" spans="1:47" ht="12.75">
      <c r="A47" s="4">
        <v>1984</v>
      </c>
      <c r="B47">
        <v>12</v>
      </c>
      <c r="C47">
        <v>17</v>
      </c>
      <c r="D47">
        <v>62</v>
      </c>
      <c r="E47">
        <v>16</v>
      </c>
      <c r="F47">
        <v>35</v>
      </c>
      <c r="G47">
        <f aca="true" t="shared" si="13" ref="G47:G62">SUM(B47:F47)</f>
        <v>142</v>
      </c>
      <c r="I47" s="4">
        <v>1984</v>
      </c>
      <c r="J47">
        <v>16</v>
      </c>
      <c r="K47">
        <v>43</v>
      </c>
      <c r="L47">
        <v>109</v>
      </c>
      <c r="M47">
        <v>20</v>
      </c>
      <c r="N47">
        <v>30</v>
      </c>
      <c r="O47">
        <f aca="true" t="shared" si="14" ref="O47:O62">SUM(J47:N47)</f>
        <v>218</v>
      </c>
      <c r="Q47" s="4">
        <v>1984</v>
      </c>
      <c r="W47">
        <f aca="true" t="shared" si="15" ref="W47:W62">SUM(R47:V47)</f>
        <v>0</v>
      </c>
      <c r="Y47" s="4">
        <v>1984</v>
      </c>
      <c r="AE47">
        <f t="shared" si="12"/>
        <v>0</v>
      </c>
      <c r="AG47" s="4">
        <v>1984</v>
      </c>
      <c r="AM47">
        <f aca="true" t="shared" si="16" ref="AM47:AM62">SUM(AH47:AL47)</f>
        <v>0</v>
      </c>
      <c r="AO47" s="4">
        <v>1984</v>
      </c>
      <c r="AU47">
        <f aca="true" t="shared" si="17" ref="AU47:AU62">SUM(AP47:AT47)</f>
        <v>0</v>
      </c>
    </row>
    <row r="48" spans="1:47" ht="12.75">
      <c r="A48" s="4">
        <v>1985</v>
      </c>
      <c r="B48">
        <v>12</v>
      </c>
      <c r="C48">
        <v>33</v>
      </c>
      <c r="D48">
        <v>39</v>
      </c>
      <c r="E48">
        <v>6</v>
      </c>
      <c r="F48">
        <v>31</v>
      </c>
      <c r="G48">
        <f t="shared" si="13"/>
        <v>121</v>
      </c>
      <c r="I48" s="4">
        <v>1985</v>
      </c>
      <c r="J48">
        <v>24</v>
      </c>
      <c r="K48">
        <v>62</v>
      </c>
      <c r="L48">
        <v>55</v>
      </c>
      <c r="M48">
        <v>29</v>
      </c>
      <c r="N48">
        <v>18</v>
      </c>
      <c r="O48">
        <f t="shared" si="14"/>
        <v>188</v>
      </c>
      <c r="Q48" s="4">
        <v>1985</v>
      </c>
      <c r="T48">
        <v>1</v>
      </c>
      <c r="W48">
        <f t="shared" si="15"/>
        <v>1</v>
      </c>
      <c r="Y48" s="4">
        <v>1985</v>
      </c>
      <c r="AE48">
        <f t="shared" si="12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B49">
        <v>20</v>
      </c>
      <c r="C49">
        <v>31</v>
      </c>
      <c r="D49">
        <v>39</v>
      </c>
      <c r="E49">
        <v>18</v>
      </c>
      <c r="F49">
        <v>33</v>
      </c>
      <c r="G49">
        <f t="shared" si="13"/>
        <v>141</v>
      </c>
      <c r="I49" s="4">
        <v>1986</v>
      </c>
      <c r="J49">
        <v>25</v>
      </c>
      <c r="K49">
        <v>76</v>
      </c>
      <c r="L49">
        <v>77</v>
      </c>
      <c r="M49">
        <v>25</v>
      </c>
      <c r="N49">
        <v>35</v>
      </c>
      <c r="O49">
        <f t="shared" si="14"/>
        <v>238</v>
      </c>
      <c r="Q49" s="4">
        <v>1986</v>
      </c>
      <c r="W49">
        <f t="shared" si="15"/>
        <v>0</v>
      </c>
      <c r="Y49" s="4">
        <v>1986</v>
      </c>
      <c r="AE49">
        <f t="shared" si="12"/>
        <v>0</v>
      </c>
      <c r="AG49" s="4">
        <v>1986</v>
      </c>
      <c r="AJ49">
        <v>1</v>
      </c>
      <c r="AM49">
        <f t="shared" si="16"/>
        <v>1</v>
      </c>
      <c r="AO49" s="4">
        <v>1986</v>
      </c>
      <c r="AU49">
        <f t="shared" si="17"/>
        <v>0</v>
      </c>
    </row>
    <row r="50" spans="1:47" ht="12.75">
      <c r="A50" s="4">
        <v>1987</v>
      </c>
      <c r="B50">
        <v>17</v>
      </c>
      <c r="C50">
        <v>41</v>
      </c>
      <c r="D50">
        <v>37</v>
      </c>
      <c r="E50">
        <v>10</v>
      </c>
      <c r="F50">
        <v>51</v>
      </c>
      <c r="G50">
        <f t="shared" si="13"/>
        <v>156</v>
      </c>
      <c r="I50" s="4">
        <v>1987</v>
      </c>
      <c r="J50">
        <v>31</v>
      </c>
      <c r="K50">
        <v>69</v>
      </c>
      <c r="L50">
        <v>107</v>
      </c>
      <c r="M50">
        <v>42</v>
      </c>
      <c r="N50">
        <v>58</v>
      </c>
      <c r="O50">
        <f t="shared" si="14"/>
        <v>307</v>
      </c>
      <c r="Q50" s="4">
        <v>1987</v>
      </c>
      <c r="W50">
        <f t="shared" si="15"/>
        <v>0</v>
      </c>
      <c r="Y50" s="4">
        <v>1987</v>
      </c>
      <c r="AE50">
        <f t="shared" si="12"/>
        <v>0</v>
      </c>
      <c r="AG50" s="4">
        <v>1987</v>
      </c>
      <c r="AM50">
        <f t="shared" si="16"/>
        <v>0</v>
      </c>
      <c r="AO50" s="4">
        <v>1987</v>
      </c>
      <c r="AU50">
        <f t="shared" si="17"/>
        <v>0</v>
      </c>
    </row>
    <row r="51" spans="1:47" ht="12.75">
      <c r="A51" s="4">
        <v>1988</v>
      </c>
      <c r="B51">
        <v>21</v>
      </c>
      <c r="C51">
        <v>31</v>
      </c>
      <c r="D51">
        <v>41</v>
      </c>
      <c r="E51">
        <v>15</v>
      </c>
      <c r="F51">
        <v>54</v>
      </c>
      <c r="G51">
        <f t="shared" si="13"/>
        <v>162</v>
      </c>
      <c r="I51" s="4">
        <v>1988</v>
      </c>
      <c r="J51">
        <v>27</v>
      </c>
      <c r="K51">
        <v>71</v>
      </c>
      <c r="L51">
        <v>96</v>
      </c>
      <c r="M51">
        <v>61</v>
      </c>
      <c r="N51">
        <v>63</v>
      </c>
      <c r="O51">
        <f t="shared" si="14"/>
        <v>318</v>
      </c>
      <c r="Q51" s="4">
        <v>1988</v>
      </c>
      <c r="W51">
        <f t="shared" si="15"/>
        <v>0</v>
      </c>
      <c r="Y51" s="4">
        <v>1988</v>
      </c>
      <c r="AE51">
        <f t="shared" si="12"/>
        <v>0</v>
      </c>
      <c r="AG51" s="4">
        <v>1988</v>
      </c>
      <c r="AM51">
        <f t="shared" si="16"/>
        <v>0</v>
      </c>
      <c r="AO51" s="4">
        <v>1988</v>
      </c>
      <c r="AU51">
        <f t="shared" si="17"/>
        <v>0</v>
      </c>
    </row>
    <row r="52" spans="1:47" ht="12.75">
      <c r="A52" s="4">
        <v>1989</v>
      </c>
      <c r="B52">
        <v>16</v>
      </c>
      <c r="C52">
        <v>57</v>
      </c>
      <c r="D52">
        <v>49</v>
      </c>
      <c r="E52">
        <v>20</v>
      </c>
      <c r="F52">
        <v>71</v>
      </c>
      <c r="G52">
        <f t="shared" si="13"/>
        <v>213</v>
      </c>
      <c r="I52" s="4">
        <v>1989</v>
      </c>
      <c r="J52">
        <v>43</v>
      </c>
      <c r="K52">
        <v>105</v>
      </c>
      <c r="L52">
        <v>116</v>
      </c>
      <c r="M52">
        <v>76</v>
      </c>
      <c r="N52">
        <v>80</v>
      </c>
      <c r="O52">
        <f t="shared" si="14"/>
        <v>420</v>
      </c>
      <c r="Q52" s="4">
        <v>1989</v>
      </c>
      <c r="W52">
        <f t="shared" si="15"/>
        <v>0</v>
      </c>
      <c r="Y52" s="4">
        <v>1989</v>
      </c>
      <c r="AE52">
        <f t="shared" si="12"/>
        <v>0</v>
      </c>
      <c r="AG52" s="4">
        <v>1989</v>
      </c>
      <c r="AH52">
        <v>1</v>
      </c>
      <c r="AM52">
        <f t="shared" si="16"/>
        <v>1</v>
      </c>
      <c r="AO52" s="4">
        <v>1989</v>
      </c>
      <c r="AU52">
        <f t="shared" si="17"/>
        <v>0</v>
      </c>
    </row>
    <row r="53" spans="1:47" ht="12.75">
      <c r="A53" s="4">
        <v>1990</v>
      </c>
      <c r="B53">
        <v>25</v>
      </c>
      <c r="C53">
        <v>52</v>
      </c>
      <c r="D53">
        <v>55</v>
      </c>
      <c r="E53">
        <v>18</v>
      </c>
      <c r="F53">
        <v>60</v>
      </c>
      <c r="G53">
        <f t="shared" si="13"/>
        <v>210</v>
      </c>
      <c r="I53" s="4">
        <v>1990</v>
      </c>
      <c r="J53">
        <v>38</v>
      </c>
      <c r="K53">
        <v>100</v>
      </c>
      <c r="L53">
        <v>116</v>
      </c>
      <c r="M53">
        <v>116</v>
      </c>
      <c r="N53">
        <v>59</v>
      </c>
      <c r="O53">
        <f t="shared" si="14"/>
        <v>429</v>
      </c>
      <c r="Q53" s="4">
        <v>1990</v>
      </c>
      <c r="W53">
        <f t="shared" si="15"/>
        <v>0</v>
      </c>
      <c r="Y53" s="4">
        <v>1990</v>
      </c>
      <c r="AE53">
        <f t="shared" si="12"/>
        <v>0</v>
      </c>
      <c r="AG53" s="4">
        <v>1990</v>
      </c>
      <c r="AM53">
        <f t="shared" si="16"/>
        <v>0</v>
      </c>
      <c r="AO53" s="4">
        <v>1990</v>
      </c>
      <c r="AU53">
        <f t="shared" si="17"/>
        <v>0</v>
      </c>
    </row>
    <row r="54" spans="1:47" ht="12.75">
      <c r="A54" s="4">
        <v>1991</v>
      </c>
      <c r="B54">
        <v>28</v>
      </c>
      <c r="C54">
        <v>44</v>
      </c>
      <c r="D54">
        <v>58</v>
      </c>
      <c r="E54">
        <v>11</v>
      </c>
      <c r="F54">
        <v>68</v>
      </c>
      <c r="G54">
        <f t="shared" si="13"/>
        <v>209</v>
      </c>
      <c r="I54" s="4">
        <v>1991</v>
      </c>
      <c r="J54">
        <v>54</v>
      </c>
      <c r="K54">
        <v>95</v>
      </c>
      <c r="L54">
        <v>138</v>
      </c>
      <c r="M54">
        <v>113</v>
      </c>
      <c r="N54">
        <v>58</v>
      </c>
      <c r="O54">
        <f t="shared" si="14"/>
        <v>458</v>
      </c>
      <c r="Q54" s="4">
        <v>1991</v>
      </c>
      <c r="W54">
        <f t="shared" si="15"/>
        <v>0</v>
      </c>
      <c r="Y54" s="4">
        <v>1991</v>
      </c>
      <c r="AE54">
        <f t="shared" si="12"/>
        <v>0</v>
      </c>
      <c r="AG54" s="4">
        <v>1991</v>
      </c>
      <c r="AL54">
        <v>1</v>
      </c>
      <c r="AM54">
        <f t="shared" si="16"/>
        <v>1</v>
      </c>
      <c r="AO54" s="4">
        <v>1991</v>
      </c>
      <c r="AU54">
        <f t="shared" si="17"/>
        <v>0</v>
      </c>
    </row>
    <row r="55" spans="1:47" ht="12.75">
      <c r="A55" s="4">
        <v>1992</v>
      </c>
      <c r="B55">
        <v>26</v>
      </c>
      <c r="C55">
        <v>33</v>
      </c>
      <c r="D55">
        <v>70</v>
      </c>
      <c r="E55">
        <v>14</v>
      </c>
      <c r="F55">
        <v>72</v>
      </c>
      <c r="G55">
        <f t="shared" si="13"/>
        <v>215</v>
      </c>
      <c r="I55" s="4">
        <v>1992</v>
      </c>
      <c r="J55">
        <v>51</v>
      </c>
      <c r="K55">
        <v>93</v>
      </c>
      <c r="L55">
        <v>134</v>
      </c>
      <c r="M55">
        <v>119</v>
      </c>
      <c r="N55">
        <v>56</v>
      </c>
      <c r="O55">
        <f t="shared" si="14"/>
        <v>453</v>
      </c>
      <c r="Q55" s="4">
        <v>1992</v>
      </c>
      <c r="R55">
        <v>1</v>
      </c>
      <c r="W55">
        <f t="shared" si="15"/>
        <v>1</v>
      </c>
      <c r="Y55" s="4">
        <v>1992</v>
      </c>
      <c r="AE55">
        <f t="shared" si="12"/>
        <v>0</v>
      </c>
      <c r="AG55" s="4">
        <v>1992</v>
      </c>
      <c r="AM55">
        <f t="shared" si="16"/>
        <v>0</v>
      </c>
      <c r="AO55" s="4">
        <v>1992</v>
      </c>
      <c r="AU55">
        <f t="shared" si="17"/>
        <v>0</v>
      </c>
    </row>
    <row r="56" spans="1:47" ht="12.75">
      <c r="A56" s="4">
        <v>1993</v>
      </c>
      <c r="B56">
        <v>24</v>
      </c>
      <c r="C56">
        <v>31</v>
      </c>
      <c r="D56">
        <v>58</v>
      </c>
      <c r="E56">
        <v>12</v>
      </c>
      <c r="F56">
        <v>64</v>
      </c>
      <c r="G56">
        <f t="shared" si="13"/>
        <v>189</v>
      </c>
      <c r="I56" s="4">
        <v>1993</v>
      </c>
      <c r="J56">
        <v>50</v>
      </c>
      <c r="K56">
        <v>108</v>
      </c>
      <c r="L56">
        <v>117</v>
      </c>
      <c r="M56">
        <v>108</v>
      </c>
      <c r="N56">
        <v>59</v>
      </c>
      <c r="O56">
        <f t="shared" si="14"/>
        <v>442</v>
      </c>
      <c r="Q56" s="4">
        <v>1993</v>
      </c>
      <c r="W56">
        <f t="shared" si="15"/>
        <v>0</v>
      </c>
      <c r="Y56" s="4">
        <v>1993</v>
      </c>
      <c r="AE56">
        <f t="shared" si="12"/>
        <v>0</v>
      </c>
      <c r="AG56" s="4">
        <v>1993</v>
      </c>
      <c r="AM56">
        <f t="shared" si="16"/>
        <v>0</v>
      </c>
      <c r="AO56" s="4">
        <v>1993</v>
      </c>
      <c r="AU56">
        <f t="shared" si="17"/>
        <v>0</v>
      </c>
    </row>
    <row r="57" spans="1:47" ht="12.75">
      <c r="A57" s="4">
        <v>1994</v>
      </c>
      <c r="B57">
        <v>21</v>
      </c>
      <c r="C57">
        <v>44</v>
      </c>
      <c r="D57">
        <v>44</v>
      </c>
      <c r="E57">
        <v>13</v>
      </c>
      <c r="F57">
        <v>73</v>
      </c>
      <c r="G57">
        <f t="shared" si="13"/>
        <v>195</v>
      </c>
      <c r="I57" s="4">
        <v>1994</v>
      </c>
      <c r="J57">
        <v>60</v>
      </c>
      <c r="K57">
        <v>109</v>
      </c>
      <c r="L57">
        <v>63</v>
      </c>
      <c r="M57">
        <v>129</v>
      </c>
      <c r="N57">
        <v>49</v>
      </c>
      <c r="O57">
        <f t="shared" si="14"/>
        <v>410</v>
      </c>
      <c r="Q57" s="4">
        <v>1994</v>
      </c>
      <c r="U57">
        <v>1</v>
      </c>
      <c r="W57">
        <f t="shared" si="15"/>
        <v>1</v>
      </c>
      <c r="Y57" s="4">
        <v>1994</v>
      </c>
      <c r="AE57">
        <f t="shared" si="12"/>
        <v>0</v>
      </c>
      <c r="AG57" s="4">
        <v>1994</v>
      </c>
      <c r="AJ57">
        <v>1</v>
      </c>
      <c r="AM57">
        <f t="shared" si="16"/>
        <v>1</v>
      </c>
      <c r="AO57" s="4">
        <v>1994</v>
      </c>
      <c r="AU57">
        <f t="shared" si="17"/>
        <v>0</v>
      </c>
    </row>
    <row r="58" spans="1:47" ht="12.75">
      <c r="A58" s="4">
        <v>1995</v>
      </c>
      <c r="B58">
        <v>18</v>
      </c>
      <c r="C58">
        <v>48</v>
      </c>
      <c r="D58">
        <v>39</v>
      </c>
      <c r="E58">
        <v>10</v>
      </c>
      <c r="F58">
        <v>69</v>
      </c>
      <c r="G58">
        <f t="shared" si="13"/>
        <v>184</v>
      </c>
      <c r="I58" s="4">
        <v>1995</v>
      </c>
      <c r="J58">
        <v>62</v>
      </c>
      <c r="K58">
        <v>109</v>
      </c>
      <c r="L58">
        <v>91</v>
      </c>
      <c r="M58">
        <v>164</v>
      </c>
      <c r="N58">
        <v>55</v>
      </c>
      <c r="O58">
        <f t="shared" si="14"/>
        <v>481</v>
      </c>
      <c r="Q58" s="4">
        <v>1995</v>
      </c>
      <c r="R58">
        <v>1</v>
      </c>
      <c r="W58">
        <f t="shared" si="15"/>
        <v>1</v>
      </c>
      <c r="Y58" s="4">
        <v>1995</v>
      </c>
      <c r="AE58">
        <f t="shared" si="12"/>
        <v>0</v>
      </c>
      <c r="AG58" s="4">
        <v>1995</v>
      </c>
      <c r="AL58">
        <v>1</v>
      </c>
      <c r="AM58">
        <f t="shared" si="16"/>
        <v>1</v>
      </c>
      <c r="AO58" s="4">
        <v>1995</v>
      </c>
      <c r="AU58">
        <f t="shared" si="17"/>
        <v>0</v>
      </c>
    </row>
    <row r="59" spans="1:47" ht="12.75">
      <c r="A59" s="4">
        <v>1996</v>
      </c>
      <c r="B59">
        <v>29</v>
      </c>
      <c r="C59">
        <v>43</v>
      </c>
      <c r="D59">
        <v>40</v>
      </c>
      <c r="E59">
        <v>13</v>
      </c>
      <c r="F59">
        <v>70</v>
      </c>
      <c r="G59">
        <f t="shared" si="13"/>
        <v>195</v>
      </c>
      <c r="I59" s="4">
        <v>1996</v>
      </c>
      <c r="J59">
        <v>54</v>
      </c>
      <c r="K59">
        <v>117</v>
      </c>
      <c r="L59">
        <v>96</v>
      </c>
      <c r="M59">
        <v>112</v>
      </c>
      <c r="N59">
        <v>55</v>
      </c>
      <c r="O59">
        <f t="shared" si="14"/>
        <v>434</v>
      </c>
      <c r="Q59" s="4">
        <v>1996</v>
      </c>
      <c r="R59">
        <v>1</v>
      </c>
      <c r="W59">
        <f t="shared" si="15"/>
        <v>1</v>
      </c>
      <c r="Y59" s="4">
        <v>1996</v>
      </c>
      <c r="AE59">
        <f t="shared" si="12"/>
        <v>0</v>
      </c>
      <c r="AG59" s="4">
        <v>1996</v>
      </c>
      <c r="AI59">
        <v>1</v>
      </c>
      <c r="AM59">
        <f t="shared" si="16"/>
        <v>1</v>
      </c>
      <c r="AO59" s="4">
        <v>1996</v>
      </c>
      <c r="AS59">
        <v>1</v>
      </c>
      <c r="AT59">
        <v>1</v>
      </c>
      <c r="AU59">
        <f t="shared" si="17"/>
        <v>2</v>
      </c>
    </row>
    <row r="60" spans="1:47" ht="12.75">
      <c r="A60" s="4">
        <v>1997</v>
      </c>
      <c r="B60">
        <v>32</v>
      </c>
      <c r="C60">
        <v>55</v>
      </c>
      <c r="D60">
        <v>56</v>
      </c>
      <c r="E60">
        <v>11</v>
      </c>
      <c r="F60">
        <v>47</v>
      </c>
      <c r="G60">
        <f t="shared" si="13"/>
        <v>201</v>
      </c>
      <c r="I60" s="4">
        <v>1997</v>
      </c>
      <c r="J60">
        <v>80</v>
      </c>
      <c r="K60">
        <v>116</v>
      </c>
      <c r="L60">
        <v>101</v>
      </c>
      <c r="M60">
        <v>111</v>
      </c>
      <c r="N60">
        <v>55</v>
      </c>
      <c r="O60">
        <f t="shared" si="14"/>
        <v>463</v>
      </c>
      <c r="Q60" s="4">
        <v>1997</v>
      </c>
      <c r="R60">
        <v>1</v>
      </c>
      <c r="W60">
        <f t="shared" si="15"/>
        <v>1</v>
      </c>
      <c r="Y60" s="4">
        <v>1997</v>
      </c>
      <c r="AE60">
        <f t="shared" si="12"/>
        <v>0</v>
      </c>
      <c r="AG60" s="4">
        <v>1997</v>
      </c>
      <c r="AJ60">
        <v>2</v>
      </c>
      <c r="AK60">
        <v>1</v>
      </c>
      <c r="AL60">
        <v>1</v>
      </c>
      <c r="AM60">
        <f t="shared" si="16"/>
        <v>4</v>
      </c>
      <c r="AO60" s="4">
        <v>1997</v>
      </c>
      <c r="AU60">
        <f t="shared" si="17"/>
        <v>0</v>
      </c>
    </row>
    <row r="61" spans="1:47" ht="12.75">
      <c r="A61" s="4">
        <v>1998</v>
      </c>
      <c r="B61">
        <v>32</v>
      </c>
      <c r="C61">
        <v>59</v>
      </c>
      <c r="D61">
        <v>61</v>
      </c>
      <c r="E61">
        <v>21</v>
      </c>
      <c r="F61">
        <v>53</v>
      </c>
      <c r="G61">
        <f t="shared" si="13"/>
        <v>226</v>
      </c>
      <c r="I61" s="4">
        <v>1998</v>
      </c>
      <c r="J61">
        <v>75</v>
      </c>
      <c r="K61">
        <v>118</v>
      </c>
      <c r="L61">
        <v>125</v>
      </c>
      <c r="M61">
        <v>116</v>
      </c>
      <c r="N61">
        <v>55</v>
      </c>
      <c r="O61">
        <f t="shared" si="14"/>
        <v>489</v>
      </c>
      <c r="Q61" s="4">
        <v>1998</v>
      </c>
      <c r="W61">
        <f t="shared" si="15"/>
        <v>0</v>
      </c>
      <c r="Y61" s="4">
        <v>1998</v>
      </c>
      <c r="AC61">
        <v>1</v>
      </c>
      <c r="AD61">
        <v>1</v>
      </c>
      <c r="AE61">
        <f t="shared" si="12"/>
        <v>2</v>
      </c>
      <c r="AG61" s="4">
        <v>1998</v>
      </c>
      <c r="AM61">
        <f t="shared" si="16"/>
        <v>0</v>
      </c>
      <c r="AO61" s="4">
        <v>1998</v>
      </c>
      <c r="AU61">
        <f t="shared" si="17"/>
        <v>0</v>
      </c>
    </row>
    <row r="62" spans="1:47" ht="12.75">
      <c r="A62" s="4">
        <v>1999</v>
      </c>
      <c r="B62">
        <v>37</v>
      </c>
      <c r="C62">
        <v>65</v>
      </c>
      <c r="D62">
        <v>60</v>
      </c>
      <c r="E62">
        <v>11</v>
      </c>
      <c r="F62">
        <v>47</v>
      </c>
      <c r="G62">
        <f t="shared" si="13"/>
        <v>220</v>
      </c>
      <c r="I62" s="4">
        <v>1999</v>
      </c>
      <c r="J62">
        <v>72</v>
      </c>
      <c r="K62">
        <v>119</v>
      </c>
      <c r="L62">
        <v>106</v>
      </c>
      <c r="M62">
        <v>123</v>
      </c>
      <c r="N62">
        <v>46</v>
      </c>
      <c r="O62">
        <f t="shared" si="14"/>
        <v>466</v>
      </c>
      <c r="Q62" s="4">
        <v>1999</v>
      </c>
      <c r="W62">
        <f t="shared" si="15"/>
        <v>0</v>
      </c>
      <c r="Y62" s="4">
        <v>1999</v>
      </c>
      <c r="AE62">
        <f>SUM(Z62:AD62)</f>
        <v>0</v>
      </c>
      <c r="AG62" s="4">
        <v>1999</v>
      </c>
      <c r="AJ62">
        <v>1</v>
      </c>
      <c r="AL62">
        <v>1</v>
      </c>
      <c r="AM62">
        <f t="shared" si="16"/>
        <v>2</v>
      </c>
      <c r="AO62" s="4">
        <v>1999</v>
      </c>
      <c r="AT62">
        <v>1</v>
      </c>
      <c r="AU62">
        <f t="shared" si="17"/>
        <v>1</v>
      </c>
    </row>
    <row r="63" spans="1:47" ht="12.75">
      <c r="A63" s="4" t="s">
        <v>14</v>
      </c>
      <c r="B63" s="2">
        <f>SUM(B46:B62)</f>
        <v>370</v>
      </c>
      <c r="C63" s="2">
        <f>SUM(C46:C62)</f>
        <v>684</v>
      </c>
      <c r="D63" s="2">
        <f>SUM(D46:D62)</f>
        <v>808</v>
      </c>
      <c r="E63" s="2">
        <f>SUM(E46:E62)</f>
        <v>219</v>
      </c>
      <c r="F63" s="2">
        <f>SUM(F46:F62)</f>
        <v>898</v>
      </c>
      <c r="G63">
        <f>SUM(B63:F63)</f>
        <v>2979</v>
      </c>
      <c r="I63" s="4" t="s">
        <v>14</v>
      </c>
      <c r="J63" s="2">
        <f>SUM(J46:J62)</f>
        <v>762</v>
      </c>
      <c r="K63" s="2">
        <f>SUM(K46:K62)</f>
        <v>1510</v>
      </c>
      <c r="L63" s="2">
        <f>SUM(L46:L62)</f>
        <v>1647</v>
      </c>
      <c r="M63" s="2">
        <f>SUM(M46:M62)</f>
        <v>1464</v>
      </c>
      <c r="N63" s="2">
        <f>SUM(N46:N62)</f>
        <v>831</v>
      </c>
      <c r="O63">
        <f>SUM(J63:N63)</f>
        <v>6214</v>
      </c>
      <c r="Q63" s="4" t="s">
        <v>14</v>
      </c>
      <c r="W63">
        <f>SUM(R63:V63)</f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1</v>
      </c>
      <c r="AD63" s="2">
        <f>SUM(AD46:AD62)</f>
        <v>1</v>
      </c>
      <c r="AE63">
        <f>SUM(Z63:AD63)</f>
        <v>2</v>
      </c>
      <c r="AG63" s="4" t="s">
        <v>14</v>
      </c>
      <c r="AH63" s="2">
        <f>SUM(AH46:AH62)</f>
        <v>1</v>
      </c>
      <c r="AI63" s="2">
        <f>SUM(AI46:AI62)</f>
        <v>1</v>
      </c>
      <c r="AJ63" s="2">
        <f>SUM(AJ46:AJ62)</f>
        <v>5</v>
      </c>
      <c r="AK63" s="2">
        <f>SUM(AK46:AK62)</f>
        <v>1</v>
      </c>
      <c r="AL63" s="2">
        <f>SUM(AL46:AL62)</f>
        <v>4</v>
      </c>
      <c r="AM63">
        <f>SUM(AH63:AL63)</f>
        <v>12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1</v>
      </c>
      <c r="AT63" s="2">
        <f>SUM(AT46:AT62)</f>
        <v>2</v>
      </c>
      <c r="AU63">
        <f>SUM(AP63:AT63)</f>
        <v>3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 s="2"/>
      <c r="C67" s="2"/>
      <c r="D67" s="2"/>
      <c r="G67">
        <f aca="true" t="shared" si="18" ref="G67:G83">G46+G25</f>
        <v>0</v>
      </c>
      <c r="I67" s="4">
        <v>1983</v>
      </c>
      <c r="J67" s="2"/>
      <c r="K67" s="2"/>
      <c r="L67" s="2"/>
      <c r="O67">
        <f aca="true" t="shared" si="19" ref="O67:O83">O46+O25</f>
        <v>0</v>
      </c>
      <c r="Q67" s="4">
        <v>1983</v>
      </c>
      <c r="R67" s="2"/>
      <c r="S67" s="2"/>
      <c r="T67" s="2"/>
      <c r="W67">
        <f aca="true" t="shared" si="20" ref="W67:W83">W46+W25</f>
        <v>0</v>
      </c>
      <c r="Y67" s="4">
        <v>1983</v>
      </c>
      <c r="Z67" s="2"/>
      <c r="AA67" s="2"/>
      <c r="AB67" s="2"/>
      <c r="AE67">
        <f aca="true" t="shared" si="21" ref="AE67:AE83">AE46+AE25</f>
        <v>0</v>
      </c>
      <c r="AG67" s="4">
        <v>1983</v>
      </c>
      <c r="AH67" s="2"/>
      <c r="AI67" s="2"/>
      <c r="AJ67" s="2"/>
      <c r="AM67">
        <f aca="true" t="shared" si="22" ref="AM67:AM83">AM46+AM25</f>
        <v>0</v>
      </c>
      <c r="AO67" s="4">
        <v>1983</v>
      </c>
      <c r="AP67" s="2"/>
      <c r="AQ67" s="2"/>
      <c r="AR67" s="2"/>
      <c r="AU67">
        <f aca="true" t="shared" si="23" ref="AU67:AU83">AU46+AU25</f>
        <v>0</v>
      </c>
    </row>
    <row r="68" spans="1:47" ht="12.75">
      <c r="A68" s="4">
        <v>1984</v>
      </c>
      <c r="B68" s="2">
        <f>B47+B26</f>
        <v>25</v>
      </c>
      <c r="C68" s="2">
        <f>C47+C26</f>
        <v>46</v>
      </c>
      <c r="D68" s="2">
        <f>D47+D26</f>
        <v>140</v>
      </c>
      <c r="E68" s="2">
        <f>E47+E26</f>
        <v>30</v>
      </c>
      <c r="F68" s="2">
        <f>F47+F26</f>
        <v>54</v>
      </c>
      <c r="G68">
        <f t="shared" si="18"/>
        <v>295</v>
      </c>
      <c r="I68" s="4">
        <v>1984</v>
      </c>
      <c r="J68" s="2">
        <f aca="true" t="shared" si="24" ref="J68:N77">J47+J26</f>
        <v>42</v>
      </c>
      <c r="K68" s="2">
        <f t="shared" si="24"/>
        <v>103</v>
      </c>
      <c r="L68" s="2">
        <f t="shared" si="24"/>
        <v>220</v>
      </c>
      <c r="M68" s="2">
        <f t="shared" si="24"/>
        <v>31</v>
      </c>
      <c r="N68" s="2">
        <f t="shared" si="24"/>
        <v>55</v>
      </c>
      <c r="O68">
        <f t="shared" si="19"/>
        <v>451</v>
      </c>
      <c r="Q68" s="4">
        <v>1984</v>
      </c>
      <c r="R68" s="2">
        <f aca="true" t="shared" si="25" ref="R68:V77">R47+R26</f>
        <v>0</v>
      </c>
      <c r="S68" s="2">
        <f t="shared" si="25"/>
        <v>0</v>
      </c>
      <c r="T68" s="2">
        <f t="shared" si="25"/>
        <v>0</v>
      </c>
      <c r="U68" s="2">
        <f t="shared" si="25"/>
        <v>0</v>
      </c>
      <c r="V68" s="2">
        <f t="shared" si="25"/>
        <v>0</v>
      </c>
      <c r="W68">
        <f t="shared" si="20"/>
        <v>0</v>
      </c>
      <c r="Y68" s="4">
        <v>1984</v>
      </c>
      <c r="Z68" s="2">
        <f aca="true" t="shared" si="26" ref="Z68:AD77">Z47+Z26</f>
        <v>0</v>
      </c>
      <c r="AA68" s="2">
        <f t="shared" si="26"/>
        <v>0</v>
      </c>
      <c r="AB68" s="2">
        <f t="shared" si="26"/>
        <v>0</v>
      </c>
      <c r="AC68" s="2">
        <f t="shared" si="26"/>
        <v>0</v>
      </c>
      <c r="AD68" s="2">
        <f t="shared" si="26"/>
        <v>0</v>
      </c>
      <c r="AE68">
        <f t="shared" si="21"/>
        <v>0</v>
      </c>
      <c r="AG68" s="4">
        <v>1984</v>
      </c>
      <c r="AH68" s="2">
        <f aca="true" t="shared" si="27" ref="AH68:AL77">AH47+AH26</f>
        <v>0</v>
      </c>
      <c r="AI68" s="2">
        <f t="shared" si="27"/>
        <v>0</v>
      </c>
      <c r="AJ68" s="2">
        <f t="shared" si="27"/>
        <v>0</v>
      </c>
      <c r="AK68" s="2">
        <f t="shared" si="27"/>
        <v>0</v>
      </c>
      <c r="AL68" s="2">
        <f t="shared" si="27"/>
        <v>0</v>
      </c>
      <c r="AM68">
        <f t="shared" si="22"/>
        <v>0</v>
      </c>
      <c r="AO68" s="4">
        <v>1984</v>
      </c>
      <c r="AP68" s="2">
        <f aca="true" t="shared" si="28" ref="AP68:AT77">AP47+AP26</f>
        <v>0</v>
      </c>
      <c r="AQ68" s="2">
        <f t="shared" si="28"/>
        <v>0</v>
      </c>
      <c r="AR68" s="2">
        <f t="shared" si="28"/>
        <v>0</v>
      </c>
      <c r="AS68" s="2">
        <f t="shared" si="28"/>
        <v>0</v>
      </c>
      <c r="AT68" s="2">
        <f t="shared" si="28"/>
        <v>0</v>
      </c>
      <c r="AU68">
        <f t="shared" si="23"/>
        <v>0</v>
      </c>
    </row>
    <row r="69" spans="1:47" ht="12.75">
      <c r="A69" s="4">
        <v>1985</v>
      </c>
      <c r="B69" s="2">
        <f aca="true" t="shared" si="29" ref="B69:F83">B48+B27</f>
        <v>46</v>
      </c>
      <c r="C69" s="2">
        <f t="shared" si="29"/>
        <v>115</v>
      </c>
      <c r="D69" s="2">
        <f t="shared" si="29"/>
        <v>150</v>
      </c>
      <c r="E69" s="2">
        <f t="shared" si="29"/>
        <v>25</v>
      </c>
      <c r="F69" s="2">
        <f t="shared" si="29"/>
        <v>97</v>
      </c>
      <c r="G69">
        <f t="shared" si="18"/>
        <v>433</v>
      </c>
      <c r="I69" s="4">
        <v>1985</v>
      </c>
      <c r="J69" s="2">
        <f t="shared" si="24"/>
        <v>97</v>
      </c>
      <c r="K69" s="2">
        <f t="shared" si="24"/>
        <v>246</v>
      </c>
      <c r="L69" s="2">
        <f t="shared" si="24"/>
        <v>231</v>
      </c>
      <c r="M69" s="2">
        <f t="shared" si="24"/>
        <v>70</v>
      </c>
      <c r="N69" s="2">
        <f t="shared" si="24"/>
        <v>68</v>
      </c>
      <c r="O69">
        <f t="shared" si="19"/>
        <v>712</v>
      </c>
      <c r="Q69" s="4">
        <v>1985</v>
      </c>
      <c r="R69" s="2">
        <f t="shared" si="25"/>
        <v>0</v>
      </c>
      <c r="S69" s="2">
        <f t="shared" si="25"/>
        <v>1</v>
      </c>
      <c r="T69" s="2">
        <f t="shared" si="25"/>
        <v>1</v>
      </c>
      <c r="U69" s="2">
        <f t="shared" si="25"/>
        <v>1</v>
      </c>
      <c r="V69" s="2">
        <f t="shared" si="25"/>
        <v>0</v>
      </c>
      <c r="W69">
        <f t="shared" si="20"/>
        <v>3</v>
      </c>
      <c r="Y69" s="4">
        <v>1985</v>
      </c>
      <c r="Z69" s="2">
        <f t="shared" si="26"/>
        <v>0</v>
      </c>
      <c r="AA69" s="2">
        <f t="shared" si="26"/>
        <v>0</v>
      </c>
      <c r="AB69" s="2">
        <f t="shared" si="26"/>
        <v>0</v>
      </c>
      <c r="AC69" s="2">
        <f t="shared" si="26"/>
        <v>0</v>
      </c>
      <c r="AD69" s="2">
        <f t="shared" si="26"/>
        <v>0</v>
      </c>
      <c r="AE69">
        <f t="shared" si="21"/>
        <v>0</v>
      </c>
      <c r="AG69" s="4">
        <v>1985</v>
      </c>
      <c r="AH69" s="2">
        <f t="shared" si="27"/>
        <v>0</v>
      </c>
      <c r="AI69" s="2">
        <f t="shared" si="27"/>
        <v>0</v>
      </c>
      <c r="AJ69" s="2">
        <f t="shared" si="27"/>
        <v>0</v>
      </c>
      <c r="AK69" s="2">
        <f t="shared" si="27"/>
        <v>0</v>
      </c>
      <c r="AL69" s="2">
        <f t="shared" si="27"/>
        <v>0</v>
      </c>
      <c r="AM69">
        <f t="shared" si="22"/>
        <v>0</v>
      </c>
      <c r="AO69" s="4">
        <v>1985</v>
      </c>
      <c r="AP69" s="2">
        <f t="shared" si="28"/>
        <v>0</v>
      </c>
      <c r="AQ69" s="2">
        <f t="shared" si="28"/>
        <v>0</v>
      </c>
      <c r="AR69" s="2">
        <f t="shared" si="28"/>
        <v>0</v>
      </c>
      <c r="AS69" s="2">
        <f t="shared" si="28"/>
        <v>0</v>
      </c>
      <c r="AT69" s="2">
        <f t="shared" si="28"/>
        <v>0</v>
      </c>
      <c r="AU69">
        <f t="shared" si="23"/>
        <v>0</v>
      </c>
    </row>
    <row r="70" spans="1:47" ht="12.75">
      <c r="A70" s="4">
        <v>1986</v>
      </c>
      <c r="B70" s="2">
        <f t="shared" si="29"/>
        <v>52</v>
      </c>
      <c r="C70" s="2">
        <f t="shared" si="29"/>
        <v>137</v>
      </c>
      <c r="D70" s="2">
        <f t="shared" si="29"/>
        <v>176</v>
      </c>
      <c r="E70" s="2">
        <f t="shared" si="29"/>
        <v>38</v>
      </c>
      <c r="F70" s="2">
        <f t="shared" si="29"/>
        <v>98</v>
      </c>
      <c r="G70">
        <f t="shared" si="18"/>
        <v>501</v>
      </c>
      <c r="I70" s="4">
        <v>1986</v>
      </c>
      <c r="J70" s="2">
        <f t="shared" si="24"/>
        <v>112</v>
      </c>
      <c r="K70" s="2">
        <f t="shared" si="24"/>
        <v>282</v>
      </c>
      <c r="L70" s="2">
        <f t="shared" si="24"/>
        <v>285</v>
      </c>
      <c r="M70" s="2">
        <f t="shared" si="24"/>
        <v>87</v>
      </c>
      <c r="N70" s="2">
        <f t="shared" si="24"/>
        <v>105</v>
      </c>
      <c r="O70">
        <f t="shared" si="19"/>
        <v>871</v>
      </c>
      <c r="Q70" s="4">
        <v>1986</v>
      </c>
      <c r="R70" s="2">
        <f t="shared" si="25"/>
        <v>0</v>
      </c>
      <c r="S70" s="2">
        <f t="shared" si="25"/>
        <v>2</v>
      </c>
      <c r="T70" s="2">
        <f t="shared" si="25"/>
        <v>0</v>
      </c>
      <c r="U70" s="2">
        <f t="shared" si="25"/>
        <v>0</v>
      </c>
      <c r="V70" s="2">
        <f t="shared" si="25"/>
        <v>0</v>
      </c>
      <c r="W70">
        <f t="shared" si="20"/>
        <v>2</v>
      </c>
      <c r="Y70" s="4">
        <v>1986</v>
      </c>
      <c r="Z70" s="2">
        <f t="shared" si="26"/>
        <v>0</v>
      </c>
      <c r="AA70" s="2">
        <f t="shared" si="26"/>
        <v>0</v>
      </c>
      <c r="AB70" s="2">
        <f t="shared" si="26"/>
        <v>1</v>
      </c>
      <c r="AC70" s="2">
        <f t="shared" si="26"/>
        <v>0</v>
      </c>
      <c r="AD70" s="2">
        <f t="shared" si="26"/>
        <v>0</v>
      </c>
      <c r="AE70">
        <f t="shared" si="21"/>
        <v>1</v>
      </c>
      <c r="AG70" s="4">
        <v>1986</v>
      </c>
      <c r="AH70" s="2">
        <f t="shared" si="27"/>
        <v>0</v>
      </c>
      <c r="AI70" s="2">
        <f t="shared" si="27"/>
        <v>0</v>
      </c>
      <c r="AJ70" s="2">
        <f t="shared" si="27"/>
        <v>3</v>
      </c>
      <c r="AK70" s="2">
        <f t="shared" si="27"/>
        <v>0</v>
      </c>
      <c r="AL70" s="2">
        <f t="shared" si="27"/>
        <v>0</v>
      </c>
      <c r="AM70">
        <f t="shared" si="22"/>
        <v>3</v>
      </c>
      <c r="AO70" s="4">
        <v>1986</v>
      </c>
      <c r="AP70" s="2">
        <f t="shared" si="28"/>
        <v>0</v>
      </c>
      <c r="AQ70" s="2">
        <f t="shared" si="28"/>
        <v>0</v>
      </c>
      <c r="AR70" s="2">
        <f t="shared" si="28"/>
        <v>0</v>
      </c>
      <c r="AS70" s="2">
        <f t="shared" si="28"/>
        <v>0</v>
      </c>
      <c r="AT70" s="2">
        <f t="shared" si="28"/>
        <v>0</v>
      </c>
      <c r="AU70">
        <f t="shared" si="23"/>
        <v>0</v>
      </c>
    </row>
    <row r="71" spans="1:47" ht="12.75">
      <c r="A71" s="4">
        <v>1987</v>
      </c>
      <c r="B71" s="2">
        <f t="shared" si="29"/>
        <v>39</v>
      </c>
      <c r="C71" s="2">
        <f t="shared" si="29"/>
        <v>90</v>
      </c>
      <c r="D71" s="2">
        <f t="shared" si="29"/>
        <v>77</v>
      </c>
      <c r="E71" s="2">
        <f t="shared" si="29"/>
        <v>29</v>
      </c>
      <c r="F71" s="2">
        <f t="shared" si="29"/>
        <v>77</v>
      </c>
      <c r="G71">
        <f t="shared" si="18"/>
        <v>312</v>
      </c>
      <c r="I71" s="4">
        <v>1987</v>
      </c>
      <c r="J71" s="2">
        <f t="shared" si="24"/>
        <v>74</v>
      </c>
      <c r="K71" s="2">
        <f t="shared" si="24"/>
        <v>161</v>
      </c>
      <c r="L71" s="2">
        <f t="shared" si="24"/>
        <v>174</v>
      </c>
      <c r="M71" s="2">
        <f t="shared" si="24"/>
        <v>73</v>
      </c>
      <c r="N71" s="2">
        <f t="shared" si="24"/>
        <v>86</v>
      </c>
      <c r="O71">
        <f t="shared" si="19"/>
        <v>568</v>
      </c>
      <c r="Q71" s="4">
        <v>1987</v>
      </c>
      <c r="R71" s="2">
        <f t="shared" si="25"/>
        <v>0</v>
      </c>
      <c r="S71" s="2">
        <f t="shared" si="25"/>
        <v>0</v>
      </c>
      <c r="T71" s="2">
        <f t="shared" si="25"/>
        <v>0</v>
      </c>
      <c r="U71" s="2">
        <f t="shared" si="25"/>
        <v>0</v>
      </c>
      <c r="V71" s="2">
        <f t="shared" si="25"/>
        <v>0</v>
      </c>
      <c r="W71">
        <f t="shared" si="20"/>
        <v>0</v>
      </c>
      <c r="Y71" s="4">
        <v>1987</v>
      </c>
      <c r="Z71" s="2">
        <f t="shared" si="26"/>
        <v>0</v>
      </c>
      <c r="AA71" s="2">
        <f t="shared" si="26"/>
        <v>0</v>
      </c>
      <c r="AB71" s="2">
        <f t="shared" si="26"/>
        <v>0</v>
      </c>
      <c r="AC71" s="2">
        <f t="shared" si="26"/>
        <v>0</v>
      </c>
      <c r="AD71" s="2">
        <f t="shared" si="26"/>
        <v>0</v>
      </c>
      <c r="AE71">
        <f t="shared" si="21"/>
        <v>0</v>
      </c>
      <c r="AG71" s="4">
        <v>1987</v>
      </c>
      <c r="AH71" s="2">
        <f t="shared" si="27"/>
        <v>0</v>
      </c>
      <c r="AI71" s="2">
        <f t="shared" si="27"/>
        <v>0</v>
      </c>
      <c r="AJ71" s="2">
        <f t="shared" si="27"/>
        <v>0</v>
      </c>
      <c r="AK71" s="2">
        <f t="shared" si="27"/>
        <v>1</v>
      </c>
      <c r="AL71" s="2">
        <f t="shared" si="27"/>
        <v>0</v>
      </c>
      <c r="AM71">
        <f t="shared" si="22"/>
        <v>1</v>
      </c>
      <c r="AO71" s="4">
        <v>1987</v>
      </c>
      <c r="AP71" s="2">
        <f t="shared" si="28"/>
        <v>0</v>
      </c>
      <c r="AQ71" s="2">
        <f t="shared" si="28"/>
        <v>0</v>
      </c>
      <c r="AR71" s="2">
        <f t="shared" si="28"/>
        <v>0</v>
      </c>
      <c r="AS71" s="2">
        <f t="shared" si="28"/>
        <v>0</v>
      </c>
      <c r="AT71" s="2">
        <f t="shared" si="28"/>
        <v>0</v>
      </c>
      <c r="AU71">
        <f t="shared" si="23"/>
        <v>0</v>
      </c>
    </row>
    <row r="72" spans="1:47" ht="12.75">
      <c r="A72" s="4">
        <v>1988</v>
      </c>
      <c r="B72" s="2">
        <f t="shared" si="29"/>
        <v>36</v>
      </c>
      <c r="C72" s="2">
        <f t="shared" si="29"/>
        <v>92</v>
      </c>
      <c r="D72" s="2">
        <f t="shared" si="29"/>
        <v>99</v>
      </c>
      <c r="E72" s="2">
        <f t="shared" si="29"/>
        <v>25</v>
      </c>
      <c r="F72" s="2">
        <f t="shared" si="29"/>
        <v>98</v>
      </c>
      <c r="G72">
        <f t="shared" si="18"/>
        <v>350</v>
      </c>
      <c r="I72" s="4">
        <v>1988</v>
      </c>
      <c r="J72" s="2">
        <f t="shared" si="24"/>
        <v>62</v>
      </c>
      <c r="K72" s="2">
        <f t="shared" si="24"/>
        <v>216</v>
      </c>
      <c r="L72" s="2">
        <f t="shared" si="24"/>
        <v>192</v>
      </c>
      <c r="M72" s="2">
        <f t="shared" si="24"/>
        <v>116</v>
      </c>
      <c r="N72" s="2">
        <f t="shared" si="24"/>
        <v>99</v>
      </c>
      <c r="O72">
        <f t="shared" si="19"/>
        <v>685</v>
      </c>
      <c r="Q72" s="4">
        <v>1988</v>
      </c>
      <c r="R72" s="2">
        <f t="shared" si="25"/>
        <v>0</v>
      </c>
      <c r="S72" s="2">
        <f t="shared" si="25"/>
        <v>0</v>
      </c>
      <c r="T72" s="2">
        <f t="shared" si="25"/>
        <v>1</v>
      </c>
      <c r="U72" s="2">
        <f t="shared" si="25"/>
        <v>0</v>
      </c>
      <c r="V72" s="2">
        <f t="shared" si="25"/>
        <v>0</v>
      </c>
      <c r="W72">
        <f t="shared" si="20"/>
        <v>1</v>
      </c>
      <c r="Y72" s="4">
        <v>1988</v>
      </c>
      <c r="Z72" s="2">
        <f t="shared" si="26"/>
        <v>0</v>
      </c>
      <c r="AA72" s="2">
        <f t="shared" si="26"/>
        <v>0</v>
      </c>
      <c r="AB72" s="2">
        <f t="shared" si="26"/>
        <v>0</v>
      </c>
      <c r="AC72" s="2">
        <f t="shared" si="26"/>
        <v>0</v>
      </c>
      <c r="AD72" s="2">
        <f t="shared" si="26"/>
        <v>0</v>
      </c>
      <c r="AE72">
        <f t="shared" si="21"/>
        <v>0</v>
      </c>
      <c r="AG72" s="4">
        <v>1988</v>
      </c>
      <c r="AH72" s="2">
        <f t="shared" si="27"/>
        <v>0</v>
      </c>
      <c r="AI72" s="2">
        <f t="shared" si="27"/>
        <v>0</v>
      </c>
      <c r="AJ72" s="2">
        <f t="shared" si="27"/>
        <v>0</v>
      </c>
      <c r="AK72" s="2">
        <f t="shared" si="27"/>
        <v>0</v>
      </c>
      <c r="AL72" s="2">
        <f t="shared" si="27"/>
        <v>0</v>
      </c>
      <c r="AM72">
        <f t="shared" si="22"/>
        <v>0</v>
      </c>
      <c r="AO72" s="4">
        <v>1988</v>
      </c>
      <c r="AP72" s="2">
        <f t="shared" si="28"/>
        <v>0</v>
      </c>
      <c r="AQ72" s="2">
        <f t="shared" si="28"/>
        <v>0</v>
      </c>
      <c r="AR72" s="2">
        <f t="shared" si="28"/>
        <v>0</v>
      </c>
      <c r="AS72" s="2">
        <f t="shared" si="28"/>
        <v>0</v>
      </c>
      <c r="AT72" s="2">
        <f t="shared" si="28"/>
        <v>0</v>
      </c>
      <c r="AU72">
        <f t="shared" si="23"/>
        <v>0</v>
      </c>
    </row>
    <row r="73" spans="1:47" ht="12.75">
      <c r="A73" s="4">
        <v>1989</v>
      </c>
      <c r="B73" s="2">
        <f t="shared" si="29"/>
        <v>41</v>
      </c>
      <c r="C73" s="2">
        <f t="shared" si="29"/>
        <v>126</v>
      </c>
      <c r="D73" s="2">
        <f t="shared" si="29"/>
        <v>111</v>
      </c>
      <c r="E73" s="2">
        <f t="shared" si="29"/>
        <v>38</v>
      </c>
      <c r="F73" s="2">
        <f t="shared" si="29"/>
        <v>115</v>
      </c>
      <c r="G73">
        <f t="shared" si="18"/>
        <v>431</v>
      </c>
      <c r="I73" s="4">
        <v>1989</v>
      </c>
      <c r="J73" s="2">
        <f t="shared" si="24"/>
        <v>103</v>
      </c>
      <c r="K73" s="2">
        <f t="shared" si="24"/>
        <v>265</v>
      </c>
      <c r="L73" s="2">
        <f t="shared" si="24"/>
        <v>249</v>
      </c>
      <c r="M73" s="2">
        <f t="shared" si="24"/>
        <v>132</v>
      </c>
      <c r="N73" s="2">
        <f t="shared" si="24"/>
        <v>129</v>
      </c>
      <c r="O73">
        <f t="shared" si="19"/>
        <v>878</v>
      </c>
      <c r="Q73" s="4">
        <v>1989</v>
      </c>
      <c r="R73" s="2">
        <f t="shared" si="25"/>
        <v>0</v>
      </c>
      <c r="S73" s="2">
        <f t="shared" si="25"/>
        <v>0</v>
      </c>
      <c r="T73" s="2">
        <f t="shared" si="25"/>
        <v>0</v>
      </c>
      <c r="U73" s="2">
        <f t="shared" si="25"/>
        <v>0</v>
      </c>
      <c r="V73" s="2">
        <f t="shared" si="25"/>
        <v>0</v>
      </c>
      <c r="W73">
        <f t="shared" si="20"/>
        <v>0</v>
      </c>
      <c r="Y73" s="4">
        <v>1989</v>
      </c>
      <c r="Z73" s="2">
        <f t="shared" si="26"/>
        <v>0</v>
      </c>
      <c r="AA73" s="2">
        <f t="shared" si="26"/>
        <v>0</v>
      </c>
      <c r="AB73" s="2">
        <f t="shared" si="26"/>
        <v>0</v>
      </c>
      <c r="AC73" s="2">
        <f t="shared" si="26"/>
        <v>1</v>
      </c>
      <c r="AD73" s="2">
        <f t="shared" si="26"/>
        <v>0</v>
      </c>
      <c r="AE73">
        <f t="shared" si="21"/>
        <v>1</v>
      </c>
      <c r="AG73" s="4">
        <v>1989</v>
      </c>
      <c r="AH73" s="2">
        <f t="shared" si="27"/>
        <v>1</v>
      </c>
      <c r="AI73" s="2">
        <f t="shared" si="27"/>
        <v>0</v>
      </c>
      <c r="AJ73" s="2">
        <f t="shared" si="27"/>
        <v>0</v>
      </c>
      <c r="AK73" s="2">
        <f t="shared" si="27"/>
        <v>0</v>
      </c>
      <c r="AL73" s="2">
        <f t="shared" si="27"/>
        <v>0</v>
      </c>
      <c r="AM73">
        <f t="shared" si="22"/>
        <v>1</v>
      </c>
      <c r="AO73" s="4">
        <v>1989</v>
      </c>
      <c r="AP73" s="2">
        <f t="shared" si="28"/>
        <v>0</v>
      </c>
      <c r="AQ73" s="2">
        <f t="shared" si="28"/>
        <v>0</v>
      </c>
      <c r="AR73" s="2">
        <f t="shared" si="28"/>
        <v>0</v>
      </c>
      <c r="AS73" s="2">
        <f t="shared" si="28"/>
        <v>0</v>
      </c>
      <c r="AT73" s="2">
        <f t="shared" si="28"/>
        <v>0</v>
      </c>
      <c r="AU73">
        <f t="shared" si="23"/>
        <v>0</v>
      </c>
    </row>
    <row r="74" spans="1:47" ht="12.75">
      <c r="A74" s="4">
        <v>1990</v>
      </c>
      <c r="B74" s="2">
        <f t="shared" si="29"/>
        <v>42</v>
      </c>
      <c r="C74" s="2">
        <f t="shared" si="29"/>
        <v>128</v>
      </c>
      <c r="D74" s="2">
        <f t="shared" si="29"/>
        <v>117</v>
      </c>
      <c r="E74" s="2">
        <f t="shared" si="29"/>
        <v>41</v>
      </c>
      <c r="F74" s="2">
        <f t="shared" si="29"/>
        <v>102</v>
      </c>
      <c r="G74">
        <f t="shared" si="18"/>
        <v>430</v>
      </c>
      <c r="I74" s="4">
        <v>1990</v>
      </c>
      <c r="J74" s="2">
        <f t="shared" si="24"/>
        <v>105</v>
      </c>
      <c r="K74" s="2">
        <f t="shared" si="24"/>
        <v>285</v>
      </c>
      <c r="L74" s="2">
        <f t="shared" si="24"/>
        <v>253</v>
      </c>
      <c r="M74" s="2">
        <f t="shared" si="24"/>
        <v>181</v>
      </c>
      <c r="N74" s="2">
        <f t="shared" si="24"/>
        <v>111</v>
      </c>
      <c r="O74">
        <f t="shared" si="19"/>
        <v>935</v>
      </c>
      <c r="Q74" s="4">
        <v>1990</v>
      </c>
      <c r="R74" s="2">
        <f t="shared" si="25"/>
        <v>0</v>
      </c>
      <c r="S74" s="2">
        <f t="shared" si="25"/>
        <v>1</v>
      </c>
      <c r="T74" s="2">
        <f t="shared" si="25"/>
        <v>0</v>
      </c>
      <c r="U74" s="2">
        <f t="shared" si="25"/>
        <v>0</v>
      </c>
      <c r="V74" s="2">
        <f t="shared" si="25"/>
        <v>0</v>
      </c>
      <c r="W74">
        <f t="shared" si="20"/>
        <v>1</v>
      </c>
      <c r="Y74" s="4">
        <v>1990</v>
      </c>
      <c r="Z74" s="2">
        <f t="shared" si="26"/>
        <v>0</v>
      </c>
      <c r="AA74" s="2">
        <f t="shared" si="26"/>
        <v>0</v>
      </c>
      <c r="AB74" s="2">
        <f t="shared" si="26"/>
        <v>0</v>
      </c>
      <c r="AC74" s="2">
        <f t="shared" si="26"/>
        <v>0</v>
      </c>
      <c r="AD74" s="2">
        <f t="shared" si="26"/>
        <v>0</v>
      </c>
      <c r="AE74">
        <f t="shared" si="21"/>
        <v>0</v>
      </c>
      <c r="AG74" s="4">
        <v>1990</v>
      </c>
      <c r="AH74" s="2">
        <f t="shared" si="27"/>
        <v>0</v>
      </c>
      <c r="AI74" s="2">
        <f t="shared" si="27"/>
        <v>0</v>
      </c>
      <c r="AJ74" s="2">
        <f t="shared" si="27"/>
        <v>0</v>
      </c>
      <c r="AK74" s="2">
        <f t="shared" si="27"/>
        <v>0</v>
      </c>
      <c r="AL74" s="2">
        <f t="shared" si="27"/>
        <v>0</v>
      </c>
      <c r="AM74">
        <f t="shared" si="22"/>
        <v>0</v>
      </c>
      <c r="AO74" s="4">
        <v>1990</v>
      </c>
      <c r="AP74" s="2">
        <f t="shared" si="28"/>
        <v>0</v>
      </c>
      <c r="AQ74" s="2">
        <f t="shared" si="28"/>
        <v>0</v>
      </c>
      <c r="AR74" s="2">
        <f t="shared" si="28"/>
        <v>0</v>
      </c>
      <c r="AS74" s="2">
        <f t="shared" si="28"/>
        <v>0</v>
      </c>
      <c r="AT74" s="2">
        <f t="shared" si="28"/>
        <v>0</v>
      </c>
      <c r="AU74">
        <f t="shared" si="23"/>
        <v>0</v>
      </c>
    </row>
    <row r="75" spans="1:47" ht="12.75">
      <c r="A75" s="4">
        <v>1991</v>
      </c>
      <c r="B75" s="2">
        <f t="shared" si="29"/>
        <v>50</v>
      </c>
      <c r="C75" s="2">
        <f t="shared" si="29"/>
        <v>86</v>
      </c>
      <c r="D75" s="2">
        <f t="shared" si="29"/>
        <v>153</v>
      </c>
      <c r="E75" s="2">
        <f t="shared" si="29"/>
        <v>24</v>
      </c>
      <c r="F75" s="2">
        <f t="shared" si="29"/>
        <v>100</v>
      </c>
      <c r="G75">
        <f t="shared" si="18"/>
        <v>413</v>
      </c>
      <c r="I75" s="4">
        <v>1991</v>
      </c>
      <c r="J75" s="2">
        <f t="shared" si="24"/>
        <v>116</v>
      </c>
      <c r="K75" s="2">
        <f t="shared" si="24"/>
        <v>237</v>
      </c>
      <c r="L75" s="2">
        <f t="shared" si="24"/>
        <v>279</v>
      </c>
      <c r="M75" s="2">
        <f t="shared" si="24"/>
        <v>182</v>
      </c>
      <c r="N75" s="2">
        <f t="shared" si="24"/>
        <v>104</v>
      </c>
      <c r="O75">
        <f t="shared" si="19"/>
        <v>918</v>
      </c>
      <c r="Q75" s="4">
        <v>1991</v>
      </c>
      <c r="R75" s="2">
        <f t="shared" si="25"/>
        <v>0</v>
      </c>
      <c r="S75" s="2">
        <f t="shared" si="25"/>
        <v>0</v>
      </c>
      <c r="T75" s="2">
        <f t="shared" si="25"/>
        <v>0</v>
      </c>
      <c r="U75" s="2">
        <f t="shared" si="25"/>
        <v>0</v>
      </c>
      <c r="V75" s="2">
        <f t="shared" si="25"/>
        <v>0</v>
      </c>
      <c r="W75">
        <f t="shared" si="20"/>
        <v>0</v>
      </c>
      <c r="Y75" s="4">
        <v>1991</v>
      </c>
      <c r="Z75" s="2">
        <f t="shared" si="26"/>
        <v>0</v>
      </c>
      <c r="AA75" s="2">
        <f t="shared" si="26"/>
        <v>0</v>
      </c>
      <c r="AB75" s="2">
        <f t="shared" si="26"/>
        <v>0</v>
      </c>
      <c r="AC75" s="2">
        <f t="shared" si="26"/>
        <v>0</v>
      </c>
      <c r="AD75" s="2">
        <f t="shared" si="26"/>
        <v>0</v>
      </c>
      <c r="AE75">
        <f t="shared" si="21"/>
        <v>0</v>
      </c>
      <c r="AG75" s="4">
        <v>1991</v>
      </c>
      <c r="AH75" s="2">
        <f t="shared" si="27"/>
        <v>1</v>
      </c>
      <c r="AI75" s="2">
        <f t="shared" si="27"/>
        <v>0</v>
      </c>
      <c r="AJ75" s="2">
        <f t="shared" si="27"/>
        <v>0</v>
      </c>
      <c r="AK75" s="2">
        <f t="shared" si="27"/>
        <v>0</v>
      </c>
      <c r="AL75" s="2">
        <f t="shared" si="27"/>
        <v>2</v>
      </c>
      <c r="AM75">
        <f t="shared" si="22"/>
        <v>3</v>
      </c>
      <c r="AO75" s="4">
        <v>1991</v>
      </c>
      <c r="AP75" s="2">
        <f t="shared" si="28"/>
        <v>0</v>
      </c>
      <c r="AQ75" s="2">
        <f t="shared" si="28"/>
        <v>0</v>
      </c>
      <c r="AR75" s="2">
        <f t="shared" si="28"/>
        <v>0</v>
      </c>
      <c r="AS75" s="2">
        <f t="shared" si="28"/>
        <v>0</v>
      </c>
      <c r="AT75" s="2">
        <f t="shared" si="28"/>
        <v>1</v>
      </c>
      <c r="AU75">
        <f t="shared" si="23"/>
        <v>1</v>
      </c>
    </row>
    <row r="76" spans="1:47" ht="12.75">
      <c r="A76" s="4">
        <v>1992</v>
      </c>
      <c r="B76" s="2">
        <f t="shared" si="29"/>
        <v>55</v>
      </c>
      <c r="C76" s="2">
        <f t="shared" si="29"/>
        <v>91</v>
      </c>
      <c r="D76" s="2">
        <f t="shared" si="29"/>
        <v>125</v>
      </c>
      <c r="E76" s="2">
        <f t="shared" si="29"/>
        <v>29</v>
      </c>
      <c r="F76" s="2">
        <f t="shared" si="29"/>
        <v>118</v>
      </c>
      <c r="G76">
        <f t="shared" si="18"/>
        <v>418</v>
      </c>
      <c r="I76" s="4">
        <v>1992</v>
      </c>
      <c r="J76" s="2">
        <f t="shared" si="24"/>
        <v>104</v>
      </c>
      <c r="K76" s="2">
        <f t="shared" si="24"/>
        <v>253</v>
      </c>
      <c r="L76" s="2">
        <f t="shared" si="24"/>
        <v>303</v>
      </c>
      <c r="M76" s="2">
        <f t="shared" si="24"/>
        <v>263</v>
      </c>
      <c r="N76" s="2">
        <f t="shared" si="24"/>
        <v>116</v>
      </c>
      <c r="O76">
        <f t="shared" si="19"/>
        <v>1039</v>
      </c>
      <c r="Q76" s="4">
        <v>1992</v>
      </c>
      <c r="R76" s="2">
        <f t="shared" si="25"/>
        <v>1</v>
      </c>
      <c r="S76" s="2">
        <f t="shared" si="25"/>
        <v>0</v>
      </c>
      <c r="T76" s="2">
        <f t="shared" si="25"/>
        <v>1</v>
      </c>
      <c r="U76" s="2">
        <f t="shared" si="25"/>
        <v>0</v>
      </c>
      <c r="V76" s="2">
        <f t="shared" si="25"/>
        <v>0</v>
      </c>
      <c r="W76">
        <f t="shared" si="20"/>
        <v>2</v>
      </c>
      <c r="Y76" s="4">
        <v>1992</v>
      </c>
      <c r="Z76" s="2">
        <f t="shared" si="26"/>
        <v>0</v>
      </c>
      <c r="AA76" s="2">
        <f t="shared" si="26"/>
        <v>0</v>
      </c>
      <c r="AB76" s="2">
        <f t="shared" si="26"/>
        <v>0</v>
      </c>
      <c r="AC76" s="2">
        <f t="shared" si="26"/>
        <v>0</v>
      </c>
      <c r="AD76" s="2">
        <f t="shared" si="26"/>
        <v>0</v>
      </c>
      <c r="AE76">
        <f t="shared" si="21"/>
        <v>0</v>
      </c>
      <c r="AG76" s="4">
        <v>1992</v>
      </c>
      <c r="AH76" s="2">
        <f t="shared" si="27"/>
        <v>0</v>
      </c>
      <c r="AI76" s="2">
        <f t="shared" si="27"/>
        <v>0</v>
      </c>
      <c r="AJ76" s="2">
        <f t="shared" si="27"/>
        <v>0</v>
      </c>
      <c r="AK76" s="2">
        <f t="shared" si="27"/>
        <v>0</v>
      </c>
      <c r="AL76" s="2">
        <f t="shared" si="27"/>
        <v>0</v>
      </c>
      <c r="AM76">
        <f t="shared" si="22"/>
        <v>0</v>
      </c>
      <c r="AO76" s="4">
        <v>1992</v>
      </c>
      <c r="AP76" s="2">
        <f t="shared" si="28"/>
        <v>0</v>
      </c>
      <c r="AQ76" s="2">
        <f t="shared" si="28"/>
        <v>1</v>
      </c>
      <c r="AR76" s="2">
        <f t="shared" si="28"/>
        <v>0</v>
      </c>
      <c r="AS76" s="2">
        <f t="shared" si="28"/>
        <v>0</v>
      </c>
      <c r="AT76" s="2">
        <f t="shared" si="28"/>
        <v>0</v>
      </c>
      <c r="AU76">
        <f t="shared" si="23"/>
        <v>1</v>
      </c>
    </row>
    <row r="77" spans="1:47" ht="12.75">
      <c r="A77" s="4">
        <v>1993</v>
      </c>
      <c r="B77" s="2">
        <f t="shared" si="29"/>
        <v>49</v>
      </c>
      <c r="C77" s="2">
        <f t="shared" si="29"/>
        <v>110</v>
      </c>
      <c r="D77" s="2">
        <f t="shared" si="29"/>
        <v>137</v>
      </c>
      <c r="E77" s="2">
        <f t="shared" si="29"/>
        <v>35</v>
      </c>
      <c r="F77" s="2">
        <f t="shared" si="29"/>
        <v>118</v>
      </c>
      <c r="G77">
        <f t="shared" si="18"/>
        <v>449</v>
      </c>
      <c r="I77" s="4">
        <v>1993</v>
      </c>
      <c r="J77" s="2">
        <f t="shared" si="24"/>
        <v>132</v>
      </c>
      <c r="K77" s="2">
        <f t="shared" si="24"/>
        <v>289</v>
      </c>
      <c r="L77" s="2">
        <f t="shared" si="24"/>
        <v>305</v>
      </c>
      <c r="M77" s="2">
        <f t="shared" si="24"/>
        <v>357</v>
      </c>
      <c r="N77" s="2">
        <f t="shared" si="24"/>
        <v>147</v>
      </c>
      <c r="O77">
        <f t="shared" si="19"/>
        <v>1230</v>
      </c>
      <c r="Q77" s="4">
        <v>1993</v>
      </c>
      <c r="R77" s="2">
        <f t="shared" si="25"/>
        <v>0</v>
      </c>
      <c r="S77" s="2">
        <f t="shared" si="25"/>
        <v>1</v>
      </c>
      <c r="T77" s="2">
        <f t="shared" si="25"/>
        <v>0</v>
      </c>
      <c r="U77" s="2">
        <f t="shared" si="25"/>
        <v>0</v>
      </c>
      <c r="V77" s="2">
        <f t="shared" si="25"/>
        <v>0</v>
      </c>
      <c r="W77">
        <f t="shared" si="20"/>
        <v>1</v>
      </c>
      <c r="Y77" s="4">
        <v>1993</v>
      </c>
      <c r="Z77" s="2">
        <f t="shared" si="26"/>
        <v>0</v>
      </c>
      <c r="AA77" s="2">
        <f t="shared" si="26"/>
        <v>0</v>
      </c>
      <c r="AB77" s="2">
        <f t="shared" si="26"/>
        <v>0</v>
      </c>
      <c r="AC77" s="2">
        <f t="shared" si="26"/>
        <v>0</v>
      </c>
      <c r="AD77" s="2">
        <f t="shared" si="26"/>
        <v>0</v>
      </c>
      <c r="AE77">
        <f t="shared" si="21"/>
        <v>0</v>
      </c>
      <c r="AG77" s="4">
        <v>1993</v>
      </c>
      <c r="AH77" s="2">
        <f t="shared" si="27"/>
        <v>0</v>
      </c>
      <c r="AI77" s="2">
        <f t="shared" si="27"/>
        <v>1</v>
      </c>
      <c r="AJ77" s="2">
        <f t="shared" si="27"/>
        <v>0</v>
      </c>
      <c r="AK77" s="2">
        <f t="shared" si="27"/>
        <v>0</v>
      </c>
      <c r="AL77" s="2">
        <f t="shared" si="27"/>
        <v>0</v>
      </c>
      <c r="AM77">
        <f t="shared" si="22"/>
        <v>1</v>
      </c>
      <c r="AO77" s="4">
        <v>1993</v>
      </c>
      <c r="AP77" s="2">
        <f t="shared" si="28"/>
        <v>0</v>
      </c>
      <c r="AQ77" s="2">
        <f t="shared" si="28"/>
        <v>1</v>
      </c>
      <c r="AR77" s="2">
        <f t="shared" si="28"/>
        <v>0</v>
      </c>
      <c r="AS77" s="2">
        <f t="shared" si="28"/>
        <v>0</v>
      </c>
      <c r="AT77" s="2">
        <f t="shared" si="28"/>
        <v>1</v>
      </c>
      <c r="AU77">
        <f t="shared" si="23"/>
        <v>2</v>
      </c>
    </row>
    <row r="78" spans="1:47" ht="12.75">
      <c r="A78" s="4">
        <v>1994</v>
      </c>
      <c r="B78" s="2">
        <f t="shared" si="29"/>
        <v>58</v>
      </c>
      <c r="C78" s="2">
        <f t="shared" si="29"/>
        <v>137</v>
      </c>
      <c r="D78" s="2">
        <f t="shared" si="29"/>
        <v>146</v>
      </c>
      <c r="E78" s="2">
        <f t="shared" si="29"/>
        <v>35</v>
      </c>
      <c r="F78" s="2">
        <f t="shared" si="29"/>
        <v>127</v>
      </c>
      <c r="G78">
        <f t="shared" si="18"/>
        <v>503</v>
      </c>
      <c r="I78" s="4">
        <v>1994</v>
      </c>
      <c r="J78" s="2">
        <f aca="true" t="shared" si="30" ref="J78:N83">J57+J36</f>
        <v>165</v>
      </c>
      <c r="K78" s="2">
        <f t="shared" si="30"/>
        <v>382</v>
      </c>
      <c r="L78" s="2">
        <f t="shared" si="30"/>
        <v>275</v>
      </c>
      <c r="M78" s="2">
        <f t="shared" si="30"/>
        <v>487</v>
      </c>
      <c r="N78" s="2">
        <f t="shared" si="30"/>
        <v>160</v>
      </c>
      <c r="O78">
        <f t="shared" si="19"/>
        <v>1469</v>
      </c>
      <c r="Q78" s="4">
        <v>1994</v>
      </c>
      <c r="R78" s="2">
        <f aca="true" t="shared" si="31" ref="R78:V83">R57+R36</f>
        <v>0</v>
      </c>
      <c r="S78" s="2">
        <f t="shared" si="31"/>
        <v>0</v>
      </c>
      <c r="T78" s="2">
        <f t="shared" si="31"/>
        <v>0</v>
      </c>
      <c r="U78" s="2">
        <f t="shared" si="31"/>
        <v>2</v>
      </c>
      <c r="V78" s="2">
        <f t="shared" si="31"/>
        <v>0</v>
      </c>
      <c r="W78">
        <f t="shared" si="20"/>
        <v>2</v>
      </c>
      <c r="Y78" s="4">
        <v>1994</v>
      </c>
      <c r="Z78" s="2">
        <f aca="true" t="shared" si="32" ref="Z78:AD83">Z57+Z36</f>
        <v>0</v>
      </c>
      <c r="AA78" s="2">
        <f t="shared" si="32"/>
        <v>0</v>
      </c>
      <c r="AB78" s="2">
        <f t="shared" si="32"/>
        <v>0</v>
      </c>
      <c r="AC78" s="2">
        <f t="shared" si="32"/>
        <v>0</v>
      </c>
      <c r="AD78" s="2">
        <f t="shared" si="32"/>
        <v>0</v>
      </c>
      <c r="AE78">
        <f t="shared" si="21"/>
        <v>0</v>
      </c>
      <c r="AG78" s="4">
        <v>1994</v>
      </c>
      <c r="AH78" s="2">
        <f aca="true" t="shared" si="33" ref="AH78:AL83">AH57+AH36</f>
        <v>0</v>
      </c>
      <c r="AI78" s="2">
        <f t="shared" si="33"/>
        <v>0</v>
      </c>
      <c r="AJ78" s="2">
        <f t="shared" si="33"/>
        <v>2</v>
      </c>
      <c r="AK78" s="2">
        <f t="shared" si="33"/>
        <v>1</v>
      </c>
      <c r="AL78" s="2">
        <f t="shared" si="33"/>
        <v>0</v>
      </c>
      <c r="AM78">
        <f t="shared" si="22"/>
        <v>3</v>
      </c>
      <c r="AO78" s="4">
        <v>1994</v>
      </c>
      <c r="AP78" s="2">
        <f aca="true" t="shared" si="34" ref="AP78:AT83">AP57+AP36</f>
        <v>0</v>
      </c>
      <c r="AQ78" s="2">
        <f t="shared" si="34"/>
        <v>0</v>
      </c>
      <c r="AR78" s="2">
        <f t="shared" si="34"/>
        <v>0</v>
      </c>
      <c r="AS78" s="2">
        <f t="shared" si="34"/>
        <v>0</v>
      </c>
      <c r="AT78" s="2">
        <f t="shared" si="34"/>
        <v>0</v>
      </c>
      <c r="AU78">
        <f t="shared" si="23"/>
        <v>0</v>
      </c>
    </row>
    <row r="79" spans="1:47" ht="12.75">
      <c r="A79" s="4">
        <v>1995</v>
      </c>
      <c r="B79" s="2">
        <f t="shared" si="29"/>
        <v>49</v>
      </c>
      <c r="C79" s="2">
        <f t="shared" si="29"/>
        <v>173</v>
      </c>
      <c r="D79" s="2">
        <f t="shared" si="29"/>
        <v>140</v>
      </c>
      <c r="E79" s="2">
        <f t="shared" si="29"/>
        <v>32</v>
      </c>
      <c r="F79" s="2">
        <f t="shared" si="29"/>
        <v>121</v>
      </c>
      <c r="G79">
        <f t="shared" si="18"/>
        <v>515</v>
      </c>
      <c r="I79" s="4">
        <v>1995</v>
      </c>
      <c r="J79" s="2">
        <f t="shared" si="30"/>
        <v>189</v>
      </c>
      <c r="K79" s="2">
        <f t="shared" si="30"/>
        <v>375</v>
      </c>
      <c r="L79" s="2">
        <f t="shared" si="30"/>
        <v>272</v>
      </c>
      <c r="M79" s="2">
        <f t="shared" si="30"/>
        <v>587</v>
      </c>
      <c r="N79" s="2">
        <f t="shared" si="30"/>
        <v>213</v>
      </c>
      <c r="O79">
        <f t="shared" si="19"/>
        <v>1636</v>
      </c>
      <c r="Q79" s="4">
        <v>1995</v>
      </c>
      <c r="R79" s="2">
        <f t="shared" si="31"/>
        <v>1</v>
      </c>
      <c r="S79" s="2">
        <f t="shared" si="31"/>
        <v>0</v>
      </c>
      <c r="T79" s="2">
        <f t="shared" si="31"/>
        <v>1</v>
      </c>
      <c r="U79" s="2">
        <f t="shared" si="31"/>
        <v>1</v>
      </c>
      <c r="V79" s="2">
        <f t="shared" si="31"/>
        <v>1</v>
      </c>
      <c r="W79">
        <f t="shared" si="20"/>
        <v>4</v>
      </c>
      <c r="Y79" s="4">
        <v>1995</v>
      </c>
      <c r="Z79" s="2">
        <f t="shared" si="32"/>
        <v>0</v>
      </c>
      <c r="AA79" s="2">
        <f t="shared" si="32"/>
        <v>0</v>
      </c>
      <c r="AB79" s="2">
        <f t="shared" si="32"/>
        <v>0</v>
      </c>
      <c r="AC79" s="2">
        <f t="shared" si="32"/>
        <v>0</v>
      </c>
      <c r="AD79" s="2">
        <f t="shared" si="32"/>
        <v>0</v>
      </c>
      <c r="AE79">
        <f t="shared" si="21"/>
        <v>0</v>
      </c>
      <c r="AG79" s="4">
        <v>1995</v>
      </c>
      <c r="AH79" s="2">
        <f t="shared" si="33"/>
        <v>0</v>
      </c>
      <c r="AI79" s="2">
        <f t="shared" si="33"/>
        <v>1</v>
      </c>
      <c r="AJ79" s="2">
        <f t="shared" si="33"/>
        <v>0</v>
      </c>
      <c r="AK79" s="2">
        <f t="shared" si="33"/>
        <v>0</v>
      </c>
      <c r="AL79" s="2">
        <f t="shared" si="33"/>
        <v>1</v>
      </c>
      <c r="AM79">
        <f t="shared" si="22"/>
        <v>2</v>
      </c>
      <c r="AO79" s="4">
        <v>1995</v>
      </c>
      <c r="AP79" s="2">
        <f t="shared" si="34"/>
        <v>0</v>
      </c>
      <c r="AQ79" s="2">
        <f t="shared" si="34"/>
        <v>0</v>
      </c>
      <c r="AR79" s="2">
        <f t="shared" si="34"/>
        <v>1</v>
      </c>
      <c r="AS79" s="2">
        <f t="shared" si="34"/>
        <v>1</v>
      </c>
      <c r="AT79" s="2">
        <f t="shared" si="34"/>
        <v>0</v>
      </c>
      <c r="AU79">
        <f t="shared" si="23"/>
        <v>2</v>
      </c>
    </row>
    <row r="80" spans="1:47" ht="12.75">
      <c r="A80" s="4">
        <v>1996</v>
      </c>
      <c r="B80" s="2">
        <f t="shared" si="29"/>
        <v>60</v>
      </c>
      <c r="C80" s="2">
        <f t="shared" si="29"/>
        <v>149</v>
      </c>
      <c r="D80" s="2">
        <f t="shared" si="29"/>
        <v>148</v>
      </c>
      <c r="E80" s="2">
        <f t="shared" si="29"/>
        <v>33</v>
      </c>
      <c r="F80" s="2">
        <f t="shared" si="29"/>
        <v>112</v>
      </c>
      <c r="G80">
        <f t="shared" si="18"/>
        <v>502</v>
      </c>
      <c r="I80" s="4">
        <v>1996</v>
      </c>
      <c r="J80" s="2">
        <f t="shared" si="30"/>
        <v>159</v>
      </c>
      <c r="K80" s="2">
        <f t="shared" si="30"/>
        <v>386</v>
      </c>
      <c r="L80" s="2">
        <f t="shared" si="30"/>
        <v>248</v>
      </c>
      <c r="M80" s="2">
        <f t="shared" si="30"/>
        <v>543</v>
      </c>
      <c r="N80" s="2">
        <f t="shared" si="30"/>
        <v>184</v>
      </c>
      <c r="O80">
        <f t="shared" si="19"/>
        <v>1520</v>
      </c>
      <c r="Q80" s="4">
        <v>1996</v>
      </c>
      <c r="R80" s="2">
        <f t="shared" si="31"/>
        <v>1</v>
      </c>
      <c r="S80" s="2">
        <f t="shared" si="31"/>
        <v>1</v>
      </c>
      <c r="T80" s="2">
        <f t="shared" si="31"/>
        <v>1</v>
      </c>
      <c r="U80" s="2">
        <f t="shared" si="31"/>
        <v>1</v>
      </c>
      <c r="V80" s="2">
        <f t="shared" si="31"/>
        <v>0</v>
      </c>
      <c r="W80">
        <f t="shared" si="20"/>
        <v>4</v>
      </c>
      <c r="Y80" s="4">
        <v>1996</v>
      </c>
      <c r="Z80" s="2">
        <f t="shared" si="32"/>
        <v>0</v>
      </c>
      <c r="AA80" s="2">
        <f t="shared" si="32"/>
        <v>0</v>
      </c>
      <c r="AB80" s="2">
        <f t="shared" si="32"/>
        <v>0</v>
      </c>
      <c r="AC80" s="2">
        <f t="shared" si="32"/>
        <v>0</v>
      </c>
      <c r="AD80" s="2">
        <f t="shared" si="32"/>
        <v>0</v>
      </c>
      <c r="AE80">
        <f t="shared" si="21"/>
        <v>0</v>
      </c>
      <c r="AG80" s="4">
        <v>1996</v>
      </c>
      <c r="AH80" s="2">
        <f t="shared" si="33"/>
        <v>1</v>
      </c>
      <c r="AI80" s="2">
        <f t="shared" si="33"/>
        <v>5</v>
      </c>
      <c r="AJ80" s="2">
        <f t="shared" si="33"/>
        <v>1</v>
      </c>
      <c r="AK80" s="2">
        <f t="shared" si="33"/>
        <v>0</v>
      </c>
      <c r="AL80" s="2">
        <f t="shared" si="33"/>
        <v>1</v>
      </c>
      <c r="AM80">
        <f t="shared" si="22"/>
        <v>8</v>
      </c>
      <c r="AO80" s="4">
        <v>1996</v>
      </c>
      <c r="AP80" s="2">
        <f t="shared" si="34"/>
        <v>0</v>
      </c>
      <c r="AQ80" s="2">
        <f t="shared" si="34"/>
        <v>0</v>
      </c>
      <c r="AR80" s="2">
        <f t="shared" si="34"/>
        <v>0</v>
      </c>
      <c r="AS80" s="2">
        <f t="shared" si="34"/>
        <v>2</v>
      </c>
      <c r="AT80" s="2">
        <f t="shared" si="34"/>
        <v>1</v>
      </c>
      <c r="AU80">
        <f t="shared" si="23"/>
        <v>3</v>
      </c>
    </row>
    <row r="81" spans="1:47" ht="12.75">
      <c r="A81" s="4">
        <v>1997</v>
      </c>
      <c r="B81" s="2">
        <f t="shared" si="29"/>
        <v>51</v>
      </c>
      <c r="C81" s="2">
        <f t="shared" si="29"/>
        <v>159</v>
      </c>
      <c r="D81" s="2">
        <f t="shared" si="29"/>
        <v>150</v>
      </c>
      <c r="E81" s="2">
        <f t="shared" si="29"/>
        <v>33</v>
      </c>
      <c r="F81" s="2">
        <f t="shared" si="29"/>
        <v>83</v>
      </c>
      <c r="G81">
        <f t="shared" si="18"/>
        <v>476</v>
      </c>
      <c r="I81" s="4">
        <v>1997</v>
      </c>
      <c r="J81" s="2">
        <f t="shared" si="30"/>
        <v>183</v>
      </c>
      <c r="K81" s="2">
        <f t="shared" si="30"/>
        <v>314</v>
      </c>
      <c r="L81" s="2">
        <f t="shared" si="30"/>
        <v>242</v>
      </c>
      <c r="M81" s="2">
        <f t="shared" si="30"/>
        <v>591</v>
      </c>
      <c r="N81" s="2">
        <f t="shared" si="30"/>
        <v>166</v>
      </c>
      <c r="O81">
        <f t="shared" si="19"/>
        <v>1496</v>
      </c>
      <c r="Q81" s="4">
        <v>1997</v>
      </c>
      <c r="R81" s="2">
        <f t="shared" si="31"/>
        <v>1</v>
      </c>
      <c r="S81" s="2">
        <f t="shared" si="31"/>
        <v>1</v>
      </c>
      <c r="T81" s="2">
        <f t="shared" si="31"/>
        <v>1</v>
      </c>
      <c r="U81" s="2">
        <f t="shared" si="31"/>
        <v>0</v>
      </c>
      <c r="V81" s="2">
        <f t="shared" si="31"/>
        <v>0</v>
      </c>
      <c r="W81">
        <f t="shared" si="20"/>
        <v>3</v>
      </c>
      <c r="Y81" s="4">
        <v>1997</v>
      </c>
      <c r="Z81" s="2">
        <f t="shared" si="32"/>
        <v>0</v>
      </c>
      <c r="AA81" s="2">
        <f t="shared" si="32"/>
        <v>0</v>
      </c>
      <c r="AB81" s="2">
        <f t="shared" si="32"/>
        <v>0</v>
      </c>
      <c r="AC81" s="2">
        <f t="shared" si="32"/>
        <v>0</v>
      </c>
      <c r="AD81" s="2">
        <f t="shared" si="32"/>
        <v>0</v>
      </c>
      <c r="AE81">
        <f t="shared" si="21"/>
        <v>0</v>
      </c>
      <c r="AG81" s="4">
        <v>1997</v>
      </c>
      <c r="AH81" s="2">
        <f t="shared" si="33"/>
        <v>1</v>
      </c>
      <c r="AI81" s="2">
        <f t="shared" si="33"/>
        <v>1</v>
      </c>
      <c r="AJ81" s="2">
        <f t="shared" si="33"/>
        <v>2</v>
      </c>
      <c r="AK81" s="2">
        <f t="shared" si="33"/>
        <v>2</v>
      </c>
      <c r="AL81" s="2">
        <f t="shared" si="33"/>
        <v>1</v>
      </c>
      <c r="AM81">
        <f t="shared" si="22"/>
        <v>7</v>
      </c>
      <c r="AO81" s="4">
        <v>1997</v>
      </c>
      <c r="AP81" s="2">
        <f t="shared" si="34"/>
        <v>0</v>
      </c>
      <c r="AQ81" s="2">
        <f t="shared" si="34"/>
        <v>1</v>
      </c>
      <c r="AR81" s="2">
        <f t="shared" si="34"/>
        <v>1</v>
      </c>
      <c r="AS81" s="2">
        <f t="shared" si="34"/>
        <v>0</v>
      </c>
      <c r="AT81" s="2">
        <f t="shared" si="34"/>
        <v>0</v>
      </c>
      <c r="AU81">
        <f t="shared" si="23"/>
        <v>2</v>
      </c>
    </row>
    <row r="82" spans="1:47" ht="12.75">
      <c r="A82" s="4">
        <v>1998</v>
      </c>
      <c r="B82" s="2">
        <f t="shared" si="29"/>
        <v>60</v>
      </c>
      <c r="C82" s="2">
        <f t="shared" si="29"/>
        <v>162</v>
      </c>
      <c r="D82" s="2">
        <f t="shared" si="29"/>
        <v>117</v>
      </c>
      <c r="E82" s="2">
        <f t="shared" si="29"/>
        <v>38</v>
      </c>
      <c r="F82" s="2">
        <f t="shared" si="29"/>
        <v>91</v>
      </c>
      <c r="G82">
        <f t="shared" si="18"/>
        <v>468</v>
      </c>
      <c r="I82" s="4">
        <v>1998</v>
      </c>
      <c r="J82" s="2">
        <f t="shared" si="30"/>
        <v>144</v>
      </c>
      <c r="K82" s="2">
        <f t="shared" si="30"/>
        <v>335</v>
      </c>
      <c r="L82" s="2">
        <f t="shared" si="30"/>
        <v>233</v>
      </c>
      <c r="M82" s="2">
        <f t="shared" si="30"/>
        <v>526</v>
      </c>
      <c r="N82" s="2">
        <f t="shared" si="30"/>
        <v>158</v>
      </c>
      <c r="O82">
        <f t="shared" si="19"/>
        <v>1396</v>
      </c>
      <c r="Q82" s="4">
        <v>1998</v>
      </c>
      <c r="R82" s="2">
        <f t="shared" si="31"/>
        <v>0</v>
      </c>
      <c r="S82" s="2">
        <f t="shared" si="31"/>
        <v>1</v>
      </c>
      <c r="T82" s="2">
        <f t="shared" si="31"/>
        <v>1</v>
      </c>
      <c r="U82" s="2">
        <f t="shared" si="31"/>
        <v>0</v>
      </c>
      <c r="V82" s="2">
        <f t="shared" si="31"/>
        <v>1</v>
      </c>
      <c r="W82">
        <f t="shared" si="20"/>
        <v>3</v>
      </c>
      <c r="Y82" s="4">
        <v>1998</v>
      </c>
      <c r="Z82" s="2">
        <f t="shared" si="32"/>
        <v>0</v>
      </c>
      <c r="AA82" s="2">
        <f t="shared" si="32"/>
        <v>0</v>
      </c>
      <c r="AB82" s="2">
        <f t="shared" si="32"/>
        <v>0</v>
      </c>
      <c r="AC82" s="2">
        <f t="shared" si="32"/>
        <v>1</v>
      </c>
      <c r="AD82" s="2">
        <f t="shared" si="32"/>
        <v>1</v>
      </c>
      <c r="AE82">
        <f t="shared" si="21"/>
        <v>2</v>
      </c>
      <c r="AG82" s="4">
        <v>1998</v>
      </c>
      <c r="AH82" s="2">
        <f t="shared" si="33"/>
        <v>0</v>
      </c>
      <c r="AI82" s="2">
        <f t="shared" si="33"/>
        <v>0</v>
      </c>
      <c r="AJ82" s="2">
        <f t="shared" si="33"/>
        <v>0</v>
      </c>
      <c r="AK82" s="2">
        <f t="shared" si="33"/>
        <v>0</v>
      </c>
      <c r="AL82" s="2">
        <f t="shared" si="33"/>
        <v>1</v>
      </c>
      <c r="AM82">
        <f t="shared" si="22"/>
        <v>1</v>
      </c>
      <c r="AO82" s="4">
        <v>1998</v>
      </c>
      <c r="AP82" s="2">
        <f t="shared" si="34"/>
        <v>0</v>
      </c>
      <c r="AQ82" s="2">
        <f t="shared" si="34"/>
        <v>1</v>
      </c>
      <c r="AR82" s="2">
        <f t="shared" si="34"/>
        <v>0</v>
      </c>
      <c r="AS82" s="2">
        <f t="shared" si="34"/>
        <v>0</v>
      </c>
      <c r="AT82" s="2">
        <f t="shared" si="34"/>
        <v>0</v>
      </c>
      <c r="AU82">
        <f t="shared" si="23"/>
        <v>1</v>
      </c>
    </row>
    <row r="83" spans="1:47" ht="12.75">
      <c r="A83" s="4">
        <v>1999</v>
      </c>
      <c r="B83" s="2">
        <f t="shared" si="29"/>
        <v>54</v>
      </c>
      <c r="C83" s="2">
        <f t="shared" si="29"/>
        <v>169</v>
      </c>
      <c r="D83" s="2">
        <f t="shared" si="29"/>
        <v>125</v>
      </c>
      <c r="E83" s="2">
        <f t="shared" si="29"/>
        <v>30</v>
      </c>
      <c r="F83" s="2">
        <f t="shared" si="29"/>
        <v>92</v>
      </c>
      <c r="G83">
        <f t="shared" si="18"/>
        <v>470</v>
      </c>
      <c r="I83" s="4">
        <v>1999</v>
      </c>
      <c r="J83" s="2">
        <f t="shared" si="30"/>
        <v>145</v>
      </c>
      <c r="K83" s="2">
        <f t="shared" si="30"/>
        <v>297</v>
      </c>
      <c r="L83" s="2">
        <f t="shared" si="30"/>
        <v>223</v>
      </c>
      <c r="M83" s="2">
        <f t="shared" si="30"/>
        <v>521</v>
      </c>
      <c r="N83" s="2">
        <f t="shared" si="30"/>
        <v>129</v>
      </c>
      <c r="O83">
        <f t="shared" si="19"/>
        <v>1315</v>
      </c>
      <c r="Q83" s="4">
        <v>1999</v>
      </c>
      <c r="R83" s="2">
        <f t="shared" si="31"/>
        <v>0</v>
      </c>
      <c r="S83" s="2">
        <f t="shared" si="31"/>
        <v>0</v>
      </c>
      <c r="T83" s="2">
        <f t="shared" si="31"/>
        <v>0</v>
      </c>
      <c r="U83" s="2">
        <f t="shared" si="31"/>
        <v>0</v>
      </c>
      <c r="V83" s="2">
        <f t="shared" si="31"/>
        <v>0</v>
      </c>
      <c r="W83">
        <f t="shared" si="20"/>
        <v>0</v>
      </c>
      <c r="Y83" s="4">
        <v>1999</v>
      </c>
      <c r="Z83" s="2">
        <f t="shared" si="32"/>
        <v>0</v>
      </c>
      <c r="AA83" s="2">
        <f t="shared" si="32"/>
        <v>0</v>
      </c>
      <c r="AB83" s="2">
        <f t="shared" si="32"/>
        <v>0</v>
      </c>
      <c r="AC83" s="2">
        <f t="shared" si="32"/>
        <v>0</v>
      </c>
      <c r="AD83" s="2">
        <f t="shared" si="32"/>
        <v>0</v>
      </c>
      <c r="AE83">
        <f t="shared" si="21"/>
        <v>0</v>
      </c>
      <c r="AG83" s="4">
        <v>1999</v>
      </c>
      <c r="AH83" s="2">
        <f t="shared" si="33"/>
        <v>0</v>
      </c>
      <c r="AI83" s="2">
        <f t="shared" si="33"/>
        <v>2</v>
      </c>
      <c r="AJ83" s="2">
        <f t="shared" si="33"/>
        <v>1</v>
      </c>
      <c r="AK83" s="2">
        <f t="shared" si="33"/>
        <v>1</v>
      </c>
      <c r="AL83" s="2">
        <f t="shared" si="33"/>
        <v>1</v>
      </c>
      <c r="AM83">
        <f t="shared" si="22"/>
        <v>5</v>
      </c>
      <c r="AO83" s="4">
        <v>1999</v>
      </c>
      <c r="AP83" s="2">
        <f t="shared" si="34"/>
        <v>0</v>
      </c>
      <c r="AQ83" s="2">
        <f t="shared" si="34"/>
        <v>0</v>
      </c>
      <c r="AR83" s="2">
        <f t="shared" si="34"/>
        <v>0</v>
      </c>
      <c r="AS83" s="2">
        <f t="shared" si="34"/>
        <v>0</v>
      </c>
      <c r="AT83" s="2">
        <f t="shared" si="34"/>
        <v>1</v>
      </c>
      <c r="AU83">
        <f t="shared" si="23"/>
        <v>1</v>
      </c>
    </row>
    <row r="84" spans="1:47" ht="12.75">
      <c r="A84" s="4" t="s">
        <v>14</v>
      </c>
      <c r="B84" s="2">
        <f>SUM(B67:B83)</f>
        <v>767</v>
      </c>
      <c r="C84" s="2">
        <f>SUM(C67:C83)</f>
        <v>1970</v>
      </c>
      <c r="D84" s="2">
        <f>SUM(D67:D83)</f>
        <v>2111</v>
      </c>
      <c r="E84" s="2">
        <f>SUM(E67:E83)</f>
        <v>515</v>
      </c>
      <c r="F84" s="2">
        <f>SUM(F67:F83)</f>
        <v>1603</v>
      </c>
      <c r="G84">
        <f>SUM(B84:F84)</f>
        <v>6966</v>
      </c>
      <c r="I84" s="4" t="s">
        <v>14</v>
      </c>
      <c r="J84" s="2">
        <f>SUM(J67:J83)</f>
        <v>1932</v>
      </c>
      <c r="K84" s="2">
        <f>SUM(K67:K83)</f>
        <v>4426</v>
      </c>
      <c r="L84" s="2">
        <f>SUM(L67:L83)</f>
        <v>3984</v>
      </c>
      <c r="M84" s="2">
        <f>SUM(M67:M83)</f>
        <v>4747</v>
      </c>
      <c r="N84" s="2">
        <f>SUM(N67:N83)</f>
        <v>2030</v>
      </c>
      <c r="O84">
        <f>SUM(J84:N84)</f>
        <v>17119</v>
      </c>
      <c r="Q84" s="4" t="s">
        <v>14</v>
      </c>
      <c r="R84" s="2">
        <f>SUM(R67:R83)</f>
        <v>4</v>
      </c>
      <c r="S84" s="2">
        <f>SUM(S67:S83)</f>
        <v>8</v>
      </c>
      <c r="T84" s="2">
        <f>SUM(T67:T83)</f>
        <v>7</v>
      </c>
      <c r="U84" s="2">
        <f>SUM(U67:U83)</f>
        <v>5</v>
      </c>
      <c r="V84" s="2">
        <f>SUM(V67:V83)</f>
        <v>2</v>
      </c>
      <c r="W84">
        <f>SUM(R84:V84)</f>
        <v>26</v>
      </c>
      <c r="Y84" s="4" t="s">
        <v>14</v>
      </c>
      <c r="Z84" s="2">
        <f>SUM(Z67:Z83)</f>
        <v>0</v>
      </c>
      <c r="AA84" s="2">
        <f>SUM(AA67:AA83)</f>
        <v>0</v>
      </c>
      <c r="AB84" s="2">
        <f>SUM(AB67:AB83)</f>
        <v>1</v>
      </c>
      <c r="AC84" s="2">
        <f>SUM(AC67:AC83)</f>
        <v>2</v>
      </c>
      <c r="AD84" s="2">
        <f>SUM(AD67:AD83)</f>
        <v>1</v>
      </c>
      <c r="AE84">
        <f>SUM(Z84:AD84)</f>
        <v>4</v>
      </c>
      <c r="AG84" s="4" t="s">
        <v>14</v>
      </c>
      <c r="AH84" s="2">
        <f>SUM(AH67:AH83)</f>
        <v>4</v>
      </c>
      <c r="AI84" s="2">
        <f>SUM(AI67:AI83)</f>
        <v>10</v>
      </c>
      <c r="AJ84" s="2">
        <f>SUM(AJ67:AJ83)</f>
        <v>9</v>
      </c>
      <c r="AK84" s="2">
        <f>SUM(AK67:AK83)</f>
        <v>5</v>
      </c>
      <c r="AL84" s="2">
        <f>SUM(AL67:AL83)</f>
        <v>7</v>
      </c>
      <c r="AM84">
        <f>SUM(AH84:AL84)</f>
        <v>35</v>
      </c>
      <c r="AO84" s="4" t="s">
        <v>14</v>
      </c>
      <c r="AP84" s="2">
        <f>SUM(AP67:AP83)</f>
        <v>0</v>
      </c>
      <c r="AQ84" s="2">
        <f>SUM(AQ67:AQ83)</f>
        <v>4</v>
      </c>
      <c r="AR84" s="2">
        <f>SUM(AR67:AR83)</f>
        <v>2</v>
      </c>
      <c r="AS84" s="2">
        <f>SUM(AS67:AS83)</f>
        <v>3</v>
      </c>
      <c r="AT84" s="2">
        <f>SUM(AT67:AT83)</f>
        <v>4</v>
      </c>
      <c r="AU84">
        <f>SUM(AP84:AT84)</f>
        <v>13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7" ht="12.75">
      <c r="A88" s="4">
        <v>1983</v>
      </c>
      <c r="B88" s="2"/>
      <c r="C88" s="2"/>
      <c r="D88" s="2"/>
      <c r="G88">
        <f>SUM(B88:F88)</f>
        <v>0</v>
      </c>
      <c r="I88" s="4">
        <v>1983</v>
      </c>
      <c r="J88" s="2"/>
      <c r="K88" s="2"/>
      <c r="L88" s="2"/>
      <c r="O88">
        <f>SUM(J88:N88)</f>
        <v>0</v>
      </c>
      <c r="Q88" s="4">
        <v>1983</v>
      </c>
      <c r="R88" s="2"/>
      <c r="S88" s="2"/>
      <c r="T88" s="2"/>
      <c r="W88">
        <f>SUM(R88:V88)</f>
        <v>0</v>
      </c>
      <c r="Y88" s="4">
        <v>1983</v>
      </c>
      <c r="Z88" s="2"/>
      <c r="AA88" s="2"/>
      <c r="AB88" s="2"/>
      <c r="AE88">
        <f>SUM(Z88:AD88)</f>
        <v>0</v>
      </c>
      <c r="AG88" s="4">
        <v>1983</v>
      </c>
      <c r="AH88" s="2"/>
      <c r="AI88" s="2"/>
      <c r="AJ88" s="2"/>
      <c r="AM88">
        <f>SUM(AH88:AL88)</f>
        <v>0</v>
      </c>
      <c r="AO88" s="4">
        <v>1983</v>
      </c>
      <c r="AP88" s="2"/>
      <c r="AQ88" s="2"/>
      <c r="AR88" s="2"/>
      <c r="AU88">
        <f>SUM(AP88:AT88)</f>
        <v>0</v>
      </c>
    </row>
    <row r="89" spans="1:47" ht="12.75">
      <c r="A89" s="4">
        <v>1984</v>
      </c>
      <c r="B89">
        <v>9</v>
      </c>
      <c r="C89">
        <v>14</v>
      </c>
      <c r="D89">
        <v>43</v>
      </c>
      <c r="E89">
        <v>6</v>
      </c>
      <c r="F89">
        <v>27</v>
      </c>
      <c r="G89">
        <f aca="true" t="shared" si="35" ref="G89:G104">SUM(B89:F89)</f>
        <v>99</v>
      </c>
      <c r="I89" s="4">
        <v>1984</v>
      </c>
      <c r="J89">
        <v>14</v>
      </c>
      <c r="K89">
        <v>33</v>
      </c>
      <c r="L89">
        <v>79</v>
      </c>
      <c r="M89">
        <v>6</v>
      </c>
      <c r="N89">
        <v>33</v>
      </c>
      <c r="O89">
        <f aca="true" t="shared" si="36" ref="O89:O104">SUM(J89:N89)</f>
        <v>165</v>
      </c>
      <c r="Q89" s="4">
        <v>1984</v>
      </c>
      <c r="W89">
        <f aca="true" t="shared" si="37" ref="W89:W104">SUM(R89:V89)</f>
        <v>0</v>
      </c>
      <c r="Y89" s="4">
        <v>1984</v>
      </c>
      <c r="AE89">
        <f aca="true" t="shared" si="38" ref="AE89:AE104">SUM(Z89:AD89)</f>
        <v>0</v>
      </c>
      <c r="AG89" s="4">
        <v>1984</v>
      </c>
      <c r="AH89">
        <v>1</v>
      </c>
      <c r="AM89">
        <f aca="true" t="shared" si="39" ref="AM89:AM104">SUM(AH89:AL89)</f>
        <v>1</v>
      </c>
      <c r="AO89" s="4">
        <v>1984</v>
      </c>
      <c r="AT89">
        <v>2</v>
      </c>
      <c r="AU89">
        <f aca="true" t="shared" si="40" ref="AU89:AU104">SUM(AP89:AT89)</f>
        <v>2</v>
      </c>
    </row>
    <row r="90" spans="1:47" ht="12.75">
      <c r="A90" s="4">
        <v>1985</v>
      </c>
      <c r="B90">
        <v>10</v>
      </c>
      <c r="C90">
        <v>2</v>
      </c>
      <c r="D90">
        <v>1</v>
      </c>
      <c r="E90">
        <v>2</v>
      </c>
      <c r="F90">
        <v>7</v>
      </c>
      <c r="G90">
        <f t="shared" si="35"/>
        <v>22</v>
      </c>
      <c r="I90" s="4">
        <v>1985</v>
      </c>
      <c r="J90">
        <v>5</v>
      </c>
      <c r="K90">
        <v>2</v>
      </c>
      <c r="L90">
        <v>3</v>
      </c>
      <c r="M90">
        <v>6</v>
      </c>
      <c r="N90">
        <v>1</v>
      </c>
      <c r="O90">
        <f t="shared" si="36"/>
        <v>17</v>
      </c>
      <c r="Q90" s="4">
        <v>1985</v>
      </c>
      <c r="W90">
        <f t="shared" si="37"/>
        <v>0</v>
      </c>
      <c r="Y90" s="4">
        <v>1985</v>
      </c>
      <c r="AE90">
        <f t="shared" si="38"/>
        <v>0</v>
      </c>
      <c r="AG90" s="4">
        <v>1985</v>
      </c>
      <c r="AM90">
        <f t="shared" si="39"/>
        <v>0</v>
      </c>
      <c r="AO90" s="4">
        <v>1985</v>
      </c>
      <c r="AU90">
        <f t="shared" si="40"/>
        <v>0</v>
      </c>
    </row>
    <row r="91" spans="1:47" ht="12.75">
      <c r="A91" s="4">
        <v>1986</v>
      </c>
      <c r="B91">
        <v>7</v>
      </c>
      <c r="C91">
        <v>1</v>
      </c>
      <c r="E91">
        <v>4</v>
      </c>
      <c r="G91">
        <f t="shared" si="35"/>
        <v>12</v>
      </c>
      <c r="I91" s="4">
        <v>1986</v>
      </c>
      <c r="J91">
        <v>2</v>
      </c>
      <c r="L91">
        <v>1</v>
      </c>
      <c r="M91">
        <v>2</v>
      </c>
      <c r="N91">
        <v>1</v>
      </c>
      <c r="O91">
        <f t="shared" si="36"/>
        <v>6</v>
      </c>
      <c r="Q91" s="4">
        <v>1986</v>
      </c>
      <c r="W91">
        <f t="shared" si="37"/>
        <v>0</v>
      </c>
      <c r="Y91" s="4">
        <v>1986</v>
      </c>
      <c r="AE91">
        <f t="shared" si="38"/>
        <v>0</v>
      </c>
      <c r="AG91" s="4">
        <v>1986</v>
      </c>
      <c r="AM91">
        <f t="shared" si="39"/>
        <v>0</v>
      </c>
      <c r="AO91" s="4">
        <v>1986</v>
      </c>
      <c r="AU91">
        <f t="shared" si="40"/>
        <v>0</v>
      </c>
    </row>
    <row r="92" spans="1:47" ht="12.75">
      <c r="A92" s="4">
        <v>1987</v>
      </c>
      <c r="B92">
        <v>16</v>
      </c>
      <c r="C92">
        <v>28</v>
      </c>
      <c r="D92">
        <v>61</v>
      </c>
      <c r="E92">
        <v>11</v>
      </c>
      <c r="F92">
        <v>47</v>
      </c>
      <c r="G92">
        <f t="shared" si="35"/>
        <v>163</v>
      </c>
      <c r="I92" s="4">
        <v>1987</v>
      </c>
      <c r="J92">
        <v>33</v>
      </c>
      <c r="K92">
        <v>107</v>
      </c>
      <c r="L92">
        <v>151</v>
      </c>
      <c r="M92">
        <v>52</v>
      </c>
      <c r="N92">
        <v>72</v>
      </c>
      <c r="O92">
        <f t="shared" si="36"/>
        <v>415</v>
      </c>
      <c r="Q92" s="4">
        <v>1987</v>
      </c>
      <c r="W92">
        <f t="shared" si="37"/>
        <v>0</v>
      </c>
      <c r="Y92" s="4">
        <v>1987</v>
      </c>
      <c r="AE92">
        <f t="shared" si="38"/>
        <v>0</v>
      </c>
      <c r="AG92" s="4">
        <v>1987</v>
      </c>
      <c r="AM92">
        <f t="shared" si="39"/>
        <v>0</v>
      </c>
      <c r="AO92" s="4">
        <v>1987</v>
      </c>
      <c r="AU92">
        <f t="shared" si="40"/>
        <v>0</v>
      </c>
    </row>
    <row r="93" spans="1:47" ht="12.75">
      <c r="A93" s="4">
        <v>1988</v>
      </c>
      <c r="B93">
        <v>12</v>
      </c>
      <c r="C93">
        <v>43</v>
      </c>
      <c r="D93">
        <v>42</v>
      </c>
      <c r="E93">
        <v>6</v>
      </c>
      <c r="F93">
        <v>40</v>
      </c>
      <c r="G93">
        <f t="shared" si="35"/>
        <v>143</v>
      </c>
      <c r="I93" s="4">
        <v>1988</v>
      </c>
      <c r="J93">
        <v>38</v>
      </c>
      <c r="K93">
        <v>80</v>
      </c>
      <c r="L93">
        <v>130</v>
      </c>
      <c r="M93">
        <v>53</v>
      </c>
      <c r="N93">
        <v>61</v>
      </c>
      <c r="O93">
        <f t="shared" si="36"/>
        <v>362</v>
      </c>
      <c r="Q93" s="4">
        <v>1988</v>
      </c>
      <c r="U93">
        <v>1</v>
      </c>
      <c r="W93">
        <f t="shared" si="37"/>
        <v>1</v>
      </c>
      <c r="Y93" s="4">
        <v>1988</v>
      </c>
      <c r="AE93">
        <f t="shared" si="38"/>
        <v>0</v>
      </c>
      <c r="AG93" s="4">
        <v>1988</v>
      </c>
      <c r="AM93">
        <f t="shared" si="39"/>
        <v>0</v>
      </c>
      <c r="AO93" s="4">
        <v>1988</v>
      </c>
      <c r="AU93">
        <f t="shared" si="40"/>
        <v>0</v>
      </c>
    </row>
    <row r="94" spans="1:47" ht="12.75">
      <c r="A94" s="4">
        <v>1989</v>
      </c>
      <c r="B94">
        <v>13</v>
      </c>
      <c r="C94">
        <v>27</v>
      </c>
      <c r="D94">
        <v>26</v>
      </c>
      <c r="E94">
        <v>10</v>
      </c>
      <c r="F94">
        <v>18</v>
      </c>
      <c r="G94">
        <f t="shared" si="35"/>
        <v>94</v>
      </c>
      <c r="I94" s="4">
        <v>1989</v>
      </c>
      <c r="J94">
        <v>24</v>
      </c>
      <c r="K94">
        <v>61</v>
      </c>
      <c r="L94">
        <v>100</v>
      </c>
      <c r="M94">
        <v>44</v>
      </c>
      <c r="N94">
        <v>42</v>
      </c>
      <c r="O94">
        <f t="shared" si="36"/>
        <v>271</v>
      </c>
      <c r="Q94" s="4">
        <v>1989</v>
      </c>
      <c r="W94">
        <f t="shared" si="37"/>
        <v>0</v>
      </c>
      <c r="Y94" s="4">
        <v>1989</v>
      </c>
      <c r="AE94">
        <f t="shared" si="38"/>
        <v>0</v>
      </c>
      <c r="AG94" s="4">
        <v>1989</v>
      </c>
      <c r="AJ94">
        <v>1</v>
      </c>
      <c r="AM94">
        <f t="shared" si="39"/>
        <v>1</v>
      </c>
      <c r="AO94" s="4">
        <v>1989</v>
      </c>
      <c r="AU94">
        <f t="shared" si="40"/>
        <v>0</v>
      </c>
    </row>
    <row r="95" spans="1:47" ht="12.75">
      <c r="A95" s="4">
        <v>1990</v>
      </c>
      <c r="B95">
        <v>10</v>
      </c>
      <c r="C95">
        <v>17</v>
      </c>
      <c r="D95">
        <v>44</v>
      </c>
      <c r="E95">
        <v>13</v>
      </c>
      <c r="F95">
        <v>29</v>
      </c>
      <c r="G95">
        <f t="shared" si="35"/>
        <v>113</v>
      </c>
      <c r="I95" s="4">
        <v>1990</v>
      </c>
      <c r="J95">
        <v>25</v>
      </c>
      <c r="K95">
        <v>46</v>
      </c>
      <c r="L95">
        <v>95</v>
      </c>
      <c r="M95">
        <v>54</v>
      </c>
      <c r="N95">
        <v>32</v>
      </c>
      <c r="O95">
        <f t="shared" si="36"/>
        <v>252</v>
      </c>
      <c r="Q95" s="4">
        <v>1990</v>
      </c>
      <c r="W95">
        <f t="shared" si="37"/>
        <v>0</v>
      </c>
      <c r="Y95" s="4">
        <v>1990</v>
      </c>
      <c r="AD95">
        <v>1</v>
      </c>
      <c r="AE95">
        <f t="shared" si="38"/>
        <v>1</v>
      </c>
      <c r="AG95" s="4">
        <v>1990</v>
      </c>
      <c r="AJ95">
        <v>1</v>
      </c>
      <c r="AM95">
        <f t="shared" si="39"/>
        <v>1</v>
      </c>
      <c r="AO95" s="4">
        <v>1990</v>
      </c>
      <c r="AU95">
        <f t="shared" si="40"/>
        <v>0</v>
      </c>
    </row>
    <row r="96" spans="1:47" ht="12.75">
      <c r="A96" s="4">
        <v>1991</v>
      </c>
      <c r="B96">
        <v>16</v>
      </c>
      <c r="C96">
        <v>14</v>
      </c>
      <c r="D96">
        <v>26</v>
      </c>
      <c r="E96">
        <v>11</v>
      </c>
      <c r="F96">
        <v>26</v>
      </c>
      <c r="G96">
        <f t="shared" si="35"/>
        <v>93</v>
      </c>
      <c r="I96" s="4">
        <v>1991</v>
      </c>
      <c r="J96">
        <v>28</v>
      </c>
      <c r="K96">
        <v>45</v>
      </c>
      <c r="L96">
        <v>105</v>
      </c>
      <c r="M96">
        <v>86</v>
      </c>
      <c r="N96">
        <v>34</v>
      </c>
      <c r="O96">
        <f t="shared" si="36"/>
        <v>298</v>
      </c>
      <c r="Q96" s="4">
        <v>1991</v>
      </c>
      <c r="W96">
        <f t="shared" si="37"/>
        <v>0</v>
      </c>
      <c r="Y96" s="4">
        <v>1991</v>
      </c>
      <c r="AE96">
        <f t="shared" si="38"/>
        <v>0</v>
      </c>
      <c r="AG96" s="4">
        <v>1991</v>
      </c>
      <c r="AM96">
        <f t="shared" si="39"/>
        <v>0</v>
      </c>
      <c r="AO96" s="4">
        <v>1991</v>
      </c>
      <c r="AU96">
        <f t="shared" si="40"/>
        <v>0</v>
      </c>
    </row>
    <row r="97" spans="1:47" ht="12.75">
      <c r="A97" s="4">
        <v>1992</v>
      </c>
      <c r="B97">
        <v>12</v>
      </c>
      <c r="C97">
        <v>11</v>
      </c>
      <c r="D97">
        <v>23</v>
      </c>
      <c r="E97">
        <v>7</v>
      </c>
      <c r="F97">
        <v>21</v>
      </c>
      <c r="G97">
        <f t="shared" si="35"/>
        <v>74</v>
      </c>
      <c r="I97" s="4">
        <v>1992</v>
      </c>
      <c r="J97">
        <v>28</v>
      </c>
      <c r="K97">
        <v>49</v>
      </c>
      <c r="L97">
        <v>91</v>
      </c>
      <c r="M97">
        <v>95</v>
      </c>
      <c r="N97">
        <v>40</v>
      </c>
      <c r="O97">
        <f t="shared" si="36"/>
        <v>303</v>
      </c>
      <c r="Q97" s="4">
        <v>1992</v>
      </c>
      <c r="W97">
        <f t="shared" si="37"/>
        <v>0</v>
      </c>
      <c r="Y97" s="4">
        <v>1992</v>
      </c>
      <c r="AE97">
        <f t="shared" si="38"/>
        <v>0</v>
      </c>
      <c r="AG97" s="4">
        <v>1992</v>
      </c>
      <c r="AI97">
        <v>1</v>
      </c>
      <c r="AJ97">
        <v>1</v>
      </c>
      <c r="AL97">
        <v>1</v>
      </c>
      <c r="AM97">
        <f t="shared" si="39"/>
        <v>3</v>
      </c>
      <c r="AO97" s="4">
        <v>1992</v>
      </c>
      <c r="AT97">
        <v>1</v>
      </c>
      <c r="AU97">
        <f t="shared" si="40"/>
        <v>1</v>
      </c>
    </row>
    <row r="98" spans="1:47" ht="12.75">
      <c r="A98" s="4">
        <v>1993</v>
      </c>
      <c r="B98">
        <v>5</v>
      </c>
      <c r="C98">
        <v>12</v>
      </c>
      <c r="D98">
        <v>26</v>
      </c>
      <c r="E98">
        <v>7</v>
      </c>
      <c r="F98">
        <v>22</v>
      </c>
      <c r="G98">
        <f t="shared" si="35"/>
        <v>72</v>
      </c>
      <c r="I98" s="4">
        <v>1993</v>
      </c>
      <c r="J98">
        <v>21</v>
      </c>
      <c r="K98">
        <v>45</v>
      </c>
      <c r="L98">
        <v>74</v>
      </c>
      <c r="M98">
        <v>68</v>
      </c>
      <c r="N98">
        <v>25</v>
      </c>
      <c r="O98">
        <f t="shared" si="36"/>
        <v>233</v>
      </c>
      <c r="Q98" s="4">
        <v>1993</v>
      </c>
      <c r="W98">
        <f t="shared" si="37"/>
        <v>0</v>
      </c>
      <c r="Y98" s="4">
        <v>1993</v>
      </c>
      <c r="AE98">
        <f t="shared" si="38"/>
        <v>0</v>
      </c>
      <c r="AG98" s="4">
        <v>1993</v>
      </c>
      <c r="AM98">
        <f t="shared" si="39"/>
        <v>0</v>
      </c>
      <c r="AO98" s="4">
        <v>1993</v>
      </c>
      <c r="AU98">
        <f t="shared" si="40"/>
        <v>0</v>
      </c>
    </row>
    <row r="99" spans="1:47" ht="12.75">
      <c r="A99" s="4">
        <v>1994</v>
      </c>
      <c r="B99">
        <v>3</v>
      </c>
      <c r="C99">
        <v>7</v>
      </c>
      <c r="D99">
        <v>16</v>
      </c>
      <c r="E99">
        <v>6</v>
      </c>
      <c r="F99">
        <v>14</v>
      </c>
      <c r="G99">
        <f t="shared" si="35"/>
        <v>46</v>
      </c>
      <c r="I99" s="4">
        <v>1994</v>
      </c>
      <c r="J99">
        <v>10</v>
      </c>
      <c r="K99">
        <v>33</v>
      </c>
      <c r="L99">
        <v>40</v>
      </c>
      <c r="M99">
        <v>44</v>
      </c>
      <c r="N99">
        <v>19</v>
      </c>
      <c r="O99">
        <f t="shared" si="36"/>
        <v>146</v>
      </c>
      <c r="Q99" s="4">
        <v>1994</v>
      </c>
      <c r="W99">
        <f t="shared" si="37"/>
        <v>0</v>
      </c>
      <c r="Y99" s="4">
        <v>1994</v>
      </c>
      <c r="AE99">
        <f t="shared" si="38"/>
        <v>0</v>
      </c>
      <c r="AG99" s="4">
        <v>1994</v>
      </c>
      <c r="AM99">
        <f t="shared" si="39"/>
        <v>0</v>
      </c>
      <c r="AO99" s="4">
        <v>1994</v>
      </c>
      <c r="AR99">
        <v>1</v>
      </c>
      <c r="AU99">
        <f t="shared" si="40"/>
        <v>1</v>
      </c>
    </row>
    <row r="100" spans="1:47" ht="12.75">
      <c r="A100" s="4">
        <v>1995</v>
      </c>
      <c r="B100">
        <v>1</v>
      </c>
      <c r="C100">
        <v>3</v>
      </c>
      <c r="D100">
        <v>9</v>
      </c>
      <c r="E100">
        <v>4</v>
      </c>
      <c r="F100">
        <v>8</v>
      </c>
      <c r="G100">
        <f t="shared" si="35"/>
        <v>25</v>
      </c>
      <c r="I100" s="4">
        <v>1995</v>
      </c>
      <c r="J100">
        <v>10</v>
      </c>
      <c r="K100">
        <v>16</v>
      </c>
      <c r="L100">
        <v>26</v>
      </c>
      <c r="M100">
        <v>41</v>
      </c>
      <c r="N100">
        <v>13</v>
      </c>
      <c r="O100">
        <f t="shared" si="36"/>
        <v>106</v>
      </c>
      <c r="Q100" s="4">
        <v>1995</v>
      </c>
      <c r="U100">
        <v>1</v>
      </c>
      <c r="W100">
        <f t="shared" si="37"/>
        <v>1</v>
      </c>
      <c r="Y100" s="4">
        <v>1995</v>
      </c>
      <c r="AE100">
        <f t="shared" si="38"/>
        <v>0</v>
      </c>
      <c r="AG100" s="4">
        <v>1995</v>
      </c>
      <c r="AH100">
        <v>1</v>
      </c>
      <c r="AM100">
        <f t="shared" si="39"/>
        <v>1</v>
      </c>
      <c r="AO100" s="4">
        <v>1995</v>
      </c>
      <c r="AT100">
        <v>1</v>
      </c>
      <c r="AU100">
        <f t="shared" si="40"/>
        <v>1</v>
      </c>
    </row>
    <row r="101" spans="1:47" ht="12.75">
      <c r="A101" s="4">
        <v>1996</v>
      </c>
      <c r="B101">
        <v>1</v>
      </c>
      <c r="C101">
        <v>2</v>
      </c>
      <c r="D101">
        <v>1</v>
      </c>
      <c r="E101">
        <v>1</v>
      </c>
      <c r="F101">
        <v>3</v>
      </c>
      <c r="G101">
        <f t="shared" si="35"/>
        <v>8</v>
      </c>
      <c r="I101" s="4">
        <v>1996</v>
      </c>
      <c r="J101">
        <v>2</v>
      </c>
      <c r="K101">
        <v>5</v>
      </c>
      <c r="L101">
        <v>10</v>
      </c>
      <c r="M101">
        <v>15</v>
      </c>
      <c r="N101">
        <v>5</v>
      </c>
      <c r="O101">
        <f t="shared" si="36"/>
        <v>37</v>
      </c>
      <c r="Q101" s="4">
        <v>1996</v>
      </c>
      <c r="W101">
        <f t="shared" si="37"/>
        <v>0</v>
      </c>
      <c r="Y101" s="4">
        <v>1996</v>
      </c>
      <c r="AE101">
        <f t="shared" si="38"/>
        <v>0</v>
      </c>
      <c r="AG101" s="4">
        <v>1996</v>
      </c>
      <c r="AM101">
        <f t="shared" si="39"/>
        <v>0</v>
      </c>
      <c r="AO101" s="4">
        <v>1996</v>
      </c>
      <c r="AU101">
        <f t="shared" si="40"/>
        <v>0</v>
      </c>
    </row>
    <row r="102" spans="1:47" ht="12.75">
      <c r="A102" s="4">
        <v>1997</v>
      </c>
      <c r="B102">
        <v>10</v>
      </c>
      <c r="C102">
        <v>8</v>
      </c>
      <c r="D102">
        <v>9</v>
      </c>
      <c r="F102">
        <v>3</v>
      </c>
      <c r="G102">
        <f t="shared" si="35"/>
        <v>30</v>
      </c>
      <c r="I102" s="4">
        <v>1997</v>
      </c>
      <c r="J102">
        <v>21</v>
      </c>
      <c r="K102">
        <v>15</v>
      </c>
      <c r="L102">
        <v>6</v>
      </c>
      <c r="M102">
        <v>9</v>
      </c>
      <c r="N102">
        <v>9</v>
      </c>
      <c r="O102">
        <f t="shared" si="36"/>
        <v>60</v>
      </c>
      <c r="Q102" s="4">
        <v>1997</v>
      </c>
      <c r="W102">
        <f t="shared" si="37"/>
        <v>0</v>
      </c>
      <c r="Y102" s="4">
        <v>1997</v>
      </c>
      <c r="AE102">
        <f t="shared" si="38"/>
        <v>0</v>
      </c>
      <c r="AG102" s="4">
        <v>1997</v>
      </c>
      <c r="AM102">
        <f t="shared" si="39"/>
        <v>0</v>
      </c>
      <c r="AO102" s="4">
        <v>1997</v>
      </c>
      <c r="AU102">
        <f t="shared" si="40"/>
        <v>0</v>
      </c>
    </row>
    <row r="103" spans="1:47" ht="12.75">
      <c r="A103" s="4">
        <v>1998</v>
      </c>
      <c r="B103">
        <v>18</v>
      </c>
      <c r="C103">
        <v>13</v>
      </c>
      <c r="D103">
        <v>4</v>
      </c>
      <c r="E103">
        <v>3</v>
      </c>
      <c r="F103">
        <v>5</v>
      </c>
      <c r="G103">
        <f t="shared" si="35"/>
        <v>43</v>
      </c>
      <c r="I103" s="4">
        <v>1998</v>
      </c>
      <c r="J103">
        <v>30</v>
      </c>
      <c r="K103">
        <v>26</v>
      </c>
      <c r="L103">
        <v>15</v>
      </c>
      <c r="M103">
        <v>29</v>
      </c>
      <c r="N103">
        <v>15</v>
      </c>
      <c r="O103">
        <f t="shared" si="36"/>
        <v>115</v>
      </c>
      <c r="Q103" s="4">
        <v>1998</v>
      </c>
      <c r="R103">
        <v>1</v>
      </c>
      <c r="W103">
        <f t="shared" si="37"/>
        <v>1</v>
      </c>
      <c r="Y103" s="4">
        <v>1998</v>
      </c>
      <c r="AE103">
        <f t="shared" si="38"/>
        <v>0</v>
      </c>
      <c r="AG103" s="4">
        <v>1998</v>
      </c>
      <c r="AJ103">
        <v>1</v>
      </c>
      <c r="AM103">
        <f t="shared" si="39"/>
        <v>1</v>
      </c>
      <c r="AO103" s="4">
        <v>1998</v>
      </c>
      <c r="AR103">
        <v>2</v>
      </c>
      <c r="AU103">
        <f t="shared" si="40"/>
        <v>2</v>
      </c>
    </row>
    <row r="104" spans="1:47" ht="12.75">
      <c r="A104" s="4">
        <v>1999</v>
      </c>
      <c r="B104">
        <v>16</v>
      </c>
      <c r="C104">
        <v>18</v>
      </c>
      <c r="D104">
        <v>18</v>
      </c>
      <c r="E104">
        <v>2</v>
      </c>
      <c r="F104">
        <v>6</v>
      </c>
      <c r="G104">
        <f t="shared" si="35"/>
        <v>60</v>
      </c>
      <c r="I104" s="4">
        <v>1999</v>
      </c>
      <c r="J104">
        <v>50</v>
      </c>
      <c r="K104">
        <v>54</v>
      </c>
      <c r="L104">
        <v>12</v>
      </c>
      <c r="M104">
        <v>27</v>
      </c>
      <c r="N104">
        <v>18</v>
      </c>
      <c r="O104">
        <f t="shared" si="36"/>
        <v>161</v>
      </c>
      <c r="Q104" s="4">
        <v>1999</v>
      </c>
      <c r="S104">
        <v>1</v>
      </c>
      <c r="W104">
        <f t="shared" si="37"/>
        <v>1</v>
      </c>
      <c r="Y104" s="4">
        <v>1999</v>
      </c>
      <c r="AE104">
        <f t="shared" si="38"/>
        <v>0</v>
      </c>
      <c r="AG104" s="4">
        <v>1999</v>
      </c>
      <c r="AM104">
        <f t="shared" si="39"/>
        <v>0</v>
      </c>
      <c r="AO104" s="4">
        <v>1999</v>
      </c>
      <c r="AU104">
        <f t="shared" si="40"/>
        <v>0</v>
      </c>
    </row>
    <row r="105" spans="1:47" ht="12.75">
      <c r="A105" s="4" t="s">
        <v>14</v>
      </c>
      <c r="B105" s="2">
        <f>SUM(B88:B104)</f>
        <v>159</v>
      </c>
      <c r="C105" s="2">
        <f>SUM(C88:C104)</f>
        <v>220</v>
      </c>
      <c r="D105" s="2">
        <f>SUM(D88:D104)</f>
        <v>349</v>
      </c>
      <c r="E105" s="2">
        <f>SUM(E88:E104)</f>
        <v>93</v>
      </c>
      <c r="F105" s="2">
        <f>SUM(F88:F104)</f>
        <v>276</v>
      </c>
      <c r="G105">
        <f>SUM(B105:F105)</f>
        <v>1097</v>
      </c>
      <c r="I105" s="4" t="s">
        <v>14</v>
      </c>
      <c r="J105" s="2">
        <f>SUM(J88:J104)</f>
        <v>341</v>
      </c>
      <c r="K105" s="2">
        <f>SUM(K88:K104)</f>
        <v>617</v>
      </c>
      <c r="L105" s="2">
        <f>SUM(L88:L104)</f>
        <v>938</v>
      </c>
      <c r="M105" s="2">
        <f>SUM(M88:M104)</f>
        <v>631</v>
      </c>
      <c r="N105" s="2">
        <f>SUM(N88:N104)</f>
        <v>420</v>
      </c>
      <c r="O105">
        <f>SUM(J105:N105)</f>
        <v>2947</v>
      </c>
      <c r="Q105" s="4" t="s">
        <v>14</v>
      </c>
      <c r="R105" s="2">
        <f>SUM(R88:R104)</f>
        <v>1</v>
      </c>
      <c r="S105" s="2">
        <f>SUM(S88:S104)</f>
        <v>1</v>
      </c>
      <c r="T105" s="2">
        <f>SUM(T88:T104)</f>
        <v>0</v>
      </c>
      <c r="U105" s="2">
        <f>SUM(U88:U104)</f>
        <v>2</v>
      </c>
      <c r="V105" s="2">
        <f>SUM(V88:V104)</f>
        <v>0</v>
      </c>
      <c r="W105">
        <f>SUM(R105:V105)</f>
        <v>4</v>
      </c>
      <c r="Y105" s="4" t="s">
        <v>14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1</v>
      </c>
      <c r="AE105">
        <f>SUM(Z105:AD105)</f>
        <v>1</v>
      </c>
      <c r="AG105" s="4" t="s">
        <v>14</v>
      </c>
      <c r="AH105" s="2">
        <f>SUM(AH88:AH104)</f>
        <v>2</v>
      </c>
      <c r="AI105" s="2">
        <f>SUM(AI88:AI104)</f>
        <v>1</v>
      </c>
      <c r="AJ105" s="2">
        <f>SUM(AJ88:AJ104)</f>
        <v>4</v>
      </c>
      <c r="AK105" s="2">
        <f>SUM(AK88:AK104)</f>
        <v>0</v>
      </c>
      <c r="AL105" s="2">
        <f>SUM(AL88:AL104)</f>
        <v>1</v>
      </c>
      <c r="AM105">
        <f>SUM(AH105:AL105)</f>
        <v>8</v>
      </c>
      <c r="AO105" s="4" t="s">
        <v>14</v>
      </c>
      <c r="AP105" s="2">
        <f>SUM(AP88:AP104)</f>
        <v>0</v>
      </c>
      <c r="AQ105" s="2">
        <f>SUM(AQ88:AQ104)</f>
        <v>0</v>
      </c>
      <c r="AR105" s="2">
        <f>SUM(AR88:AR104)</f>
        <v>3</v>
      </c>
      <c r="AS105" s="2">
        <f>SUM(AS88:AS104)</f>
        <v>0</v>
      </c>
      <c r="AT105" s="2">
        <f>SUM(AT88:AT104)</f>
        <v>4</v>
      </c>
      <c r="AU105">
        <f>SUM(AP105:AT105)</f>
        <v>7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 s="2"/>
      <c r="C109" s="2"/>
      <c r="D109" s="2"/>
      <c r="G109">
        <f aca="true" t="shared" si="41" ref="G109:G125">G88+G46+G25</f>
        <v>0</v>
      </c>
      <c r="I109" s="4">
        <v>1983</v>
      </c>
      <c r="J109" s="2"/>
      <c r="K109" s="2"/>
      <c r="L109" s="2"/>
      <c r="O109">
        <f aca="true" t="shared" si="42" ref="O109:O125">O88+O46+O25</f>
        <v>0</v>
      </c>
      <c r="Q109" s="4">
        <v>1983</v>
      </c>
      <c r="R109" s="2"/>
      <c r="S109" s="2"/>
      <c r="T109" s="2"/>
      <c r="W109">
        <f aca="true" t="shared" si="43" ref="W109:W125">W88+W46+W25</f>
        <v>0</v>
      </c>
      <c r="Y109" s="4">
        <v>1983</v>
      </c>
      <c r="Z109" s="2"/>
      <c r="AA109" s="2"/>
      <c r="AB109" s="2"/>
      <c r="AE109">
        <f aca="true" t="shared" si="44" ref="AE109:AE125">AE88+AE46+AE25</f>
        <v>0</v>
      </c>
      <c r="AG109" s="4">
        <v>1983</v>
      </c>
      <c r="AH109" s="2"/>
      <c r="AI109" s="2"/>
      <c r="AJ109" s="2"/>
      <c r="AM109">
        <f aca="true" t="shared" si="45" ref="AM109:AM125">AM88+AM46+AM25</f>
        <v>0</v>
      </c>
      <c r="AO109" s="4">
        <v>1983</v>
      </c>
      <c r="AP109" s="2"/>
      <c r="AQ109" s="2"/>
      <c r="AR109" s="2"/>
      <c r="AU109">
        <f aca="true" t="shared" si="46" ref="AU109:AU125">AU88+AU46+AU25</f>
        <v>0</v>
      </c>
    </row>
    <row r="110" spans="1:47" ht="12.75">
      <c r="A110" s="4">
        <v>1984</v>
      </c>
      <c r="B110" s="2">
        <f aca="true" t="shared" si="47" ref="B110:F123">B89+B68</f>
        <v>34</v>
      </c>
      <c r="C110" s="2">
        <f t="shared" si="47"/>
        <v>60</v>
      </c>
      <c r="D110" s="2">
        <f t="shared" si="47"/>
        <v>183</v>
      </c>
      <c r="E110" s="2">
        <f t="shared" si="47"/>
        <v>36</v>
      </c>
      <c r="F110" s="2">
        <f t="shared" si="47"/>
        <v>81</v>
      </c>
      <c r="G110">
        <f t="shared" si="41"/>
        <v>394</v>
      </c>
      <c r="I110" s="4">
        <v>1984</v>
      </c>
      <c r="J110" s="2">
        <f aca="true" t="shared" si="48" ref="J110:N119">J89+J68</f>
        <v>56</v>
      </c>
      <c r="K110" s="2">
        <f t="shared" si="48"/>
        <v>136</v>
      </c>
      <c r="L110" s="2">
        <f t="shared" si="48"/>
        <v>299</v>
      </c>
      <c r="M110" s="2">
        <f t="shared" si="48"/>
        <v>37</v>
      </c>
      <c r="N110" s="2">
        <f t="shared" si="48"/>
        <v>88</v>
      </c>
      <c r="O110">
        <f t="shared" si="42"/>
        <v>616</v>
      </c>
      <c r="Q110" s="4">
        <v>1984</v>
      </c>
      <c r="R110" s="2">
        <f aca="true" t="shared" si="49" ref="R110:V119">R89+R68</f>
        <v>0</v>
      </c>
      <c r="S110" s="2">
        <f t="shared" si="49"/>
        <v>0</v>
      </c>
      <c r="T110" s="2">
        <f t="shared" si="49"/>
        <v>0</v>
      </c>
      <c r="U110" s="2">
        <f t="shared" si="49"/>
        <v>0</v>
      </c>
      <c r="V110" s="2">
        <f t="shared" si="49"/>
        <v>0</v>
      </c>
      <c r="W110">
        <f t="shared" si="43"/>
        <v>0</v>
      </c>
      <c r="Y110" s="4">
        <v>1984</v>
      </c>
      <c r="Z110" s="2">
        <f aca="true" t="shared" si="50" ref="Z110:AD119">Z89+Z68</f>
        <v>0</v>
      </c>
      <c r="AA110" s="2">
        <f t="shared" si="50"/>
        <v>0</v>
      </c>
      <c r="AB110" s="2">
        <f t="shared" si="50"/>
        <v>0</v>
      </c>
      <c r="AC110" s="2">
        <f t="shared" si="50"/>
        <v>0</v>
      </c>
      <c r="AD110" s="2">
        <f t="shared" si="50"/>
        <v>0</v>
      </c>
      <c r="AE110">
        <f t="shared" si="44"/>
        <v>0</v>
      </c>
      <c r="AG110" s="4">
        <v>1984</v>
      </c>
      <c r="AH110" s="2">
        <f aca="true" t="shared" si="51" ref="AH110:AL119">AH89+AH68</f>
        <v>1</v>
      </c>
      <c r="AI110" s="2">
        <f t="shared" si="51"/>
        <v>0</v>
      </c>
      <c r="AJ110" s="2">
        <f t="shared" si="51"/>
        <v>0</v>
      </c>
      <c r="AK110" s="2">
        <f t="shared" si="51"/>
        <v>0</v>
      </c>
      <c r="AL110" s="2">
        <f t="shared" si="51"/>
        <v>0</v>
      </c>
      <c r="AM110">
        <f t="shared" si="45"/>
        <v>1</v>
      </c>
      <c r="AO110" s="4">
        <v>1984</v>
      </c>
      <c r="AP110" s="2">
        <f aca="true" t="shared" si="52" ref="AP110:AT119">AP89+AP68</f>
        <v>0</v>
      </c>
      <c r="AQ110" s="2">
        <f t="shared" si="52"/>
        <v>0</v>
      </c>
      <c r="AR110" s="2">
        <f t="shared" si="52"/>
        <v>0</v>
      </c>
      <c r="AS110" s="2">
        <f t="shared" si="52"/>
        <v>0</v>
      </c>
      <c r="AT110" s="2">
        <f t="shared" si="52"/>
        <v>2</v>
      </c>
      <c r="AU110">
        <f t="shared" si="46"/>
        <v>2</v>
      </c>
    </row>
    <row r="111" spans="1:47" ht="12.75">
      <c r="A111" s="4">
        <v>1985</v>
      </c>
      <c r="B111" s="2">
        <f t="shared" si="47"/>
        <v>56</v>
      </c>
      <c r="C111" s="2">
        <f t="shared" si="47"/>
        <v>117</v>
      </c>
      <c r="D111" s="2">
        <f t="shared" si="47"/>
        <v>151</v>
      </c>
      <c r="E111" s="2">
        <f t="shared" si="47"/>
        <v>27</v>
      </c>
      <c r="F111" s="2">
        <f t="shared" si="47"/>
        <v>104</v>
      </c>
      <c r="G111">
        <f t="shared" si="41"/>
        <v>455</v>
      </c>
      <c r="I111" s="4">
        <v>1985</v>
      </c>
      <c r="J111" s="2">
        <f t="shared" si="48"/>
        <v>102</v>
      </c>
      <c r="K111" s="2">
        <f t="shared" si="48"/>
        <v>248</v>
      </c>
      <c r="L111" s="2">
        <f t="shared" si="48"/>
        <v>234</v>
      </c>
      <c r="M111" s="2">
        <f t="shared" si="48"/>
        <v>76</v>
      </c>
      <c r="N111" s="2">
        <f t="shared" si="48"/>
        <v>69</v>
      </c>
      <c r="O111">
        <f t="shared" si="42"/>
        <v>729</v>
      </c>
      <c r="Q111" s="4">
        <v>1985</v>
      </c>
      <c r="R111" s="2">
        <f t="shared" si="49"/>
        <v>0</v>
      </c>
      <c r="S111" s="2">
        <f t="shared" si="49"/>
        <v>1</v>
      </c>
      <c r="T111" s="2">
        <f t="shared" si="49"/>
        <v>1</v>
      </c>
      <c r="U111" s="2">
        <f t="shared" si="49"/>
        <v>1</v>
      </c>
      <c r="V111" s="2">
        <f t="shared" si="49"/>
        <v>0</v>
      </c>
      <c r="W111">
        <f t="shared" si="43"/>
        <v>3</v>
      </c>
      <c r="Y111" s="4">
        <v>1985</v>
      </c>
      <c r="Z111" s="2">
        <f t="shared" si="50"/>
        <v>0</v>
      </c>
      <c r="AA111" s="2">
        <f t="shared" si="50"/>
        <v>0</v>
      </c>
      <c r="AB111" s="2">
        <f t="shared" si="50"/>
        <v>0</v>
      </c>
      <c r="AC111" s="2">
        <f t="shared" si="50"/>
        <v>0</v>
      </c>
      <c r="AD111" s="2">
        <f t="shared" si="50"/>
        <v>0</v>
      </c>
      <c r="AE111">
        <f t="shared" si="44"/>
        <v>0</v>
      </c>
      <c r="AG111" s="4">
        <v>1985</v>
      </c>
      <c r="AH111" s="2">
        <f t="shared" si="51"/>
        <v>0</v>
      </c>
      <c r="AI111" s="2">
        <f t="shared" si="51"/>
        <v>0</v>
      </c>
      <c r="AJ111" s="2">
        <f t="shared" si="51"/>
        <v>0</v>
      </c>
      <c r="AK111" s="2">
        <f t="shared" si="51"/>
        <v>0</v>
      </c>
      <c r="AL111" s="2">
        <f t="shared" si="51"/>
        <v>0</v>
      </c>
      <c r="AM111">
        <f t="shared" si="45"/>
        <v>0</v>
      </c>
      <c r="AO111" s="4">
        <v>1985</v>
      </c>
      <c r="AP111" s="2">
        <f t="shared" si="52"/>
        <v>0</v>
      </c>
      <c r="AQ111" s="2">
        <f t="shared" si="52"/>
        <v>0</v>
      </c>
      <c r="AR111" s="2">
        <f t="shared" si="52"/>
        <v>0</v>
      </c>
      <c r="AS111" s="2">
        <f t="shared" si="52"/>
        <v>0</v>
      </c>
      <c r="AT111" s="2">
        <f t="shared" si="52"/>
        <v>0</v>
      </c>
      <c r="AU111">
        <f t="shared" si="46"/>
        <v>0</v>
      </c>
    </row>
    <row r="112" spans="1:47" ht="12.75">
      <c r="A112" s="4">
        <v>1986</v>
      </c>
      <c r="B112" s="2">
        <f t="shared" si="47"/>
        <v>59</v>
      </c>
      <c r="C112" s="2">
        <f t="shared" si="47"/>
        <v>138</v>
      </c>
      <c r="D112" s="2">
        <f t="shared" si="47"/>
        <v>176</v>
      </c>
      <c r="E112" s="2">
        <f t="shared" si="47"/>
        <v>42</v>
      </c>
      <c r="F112" s="2">
        <f t="shared" si="47"/>
        <v>98</v>
      </c>
      <c r="G112">
        <f t="shared" si="41"/>
        <v>513</v>
      </c>
      <c r="I112" s="4">
        <v>1986</v>
      </c>
      <c r="J112" s="2">
        <f t="shared" si="48"/>
        <v>114</v>
      </c>
      <c r="K112" s="2">
        <f t="shared" si="48"/>
        <v>282</v>
      </c>
      <c r="L112" s="2">
        <f t="shared" si="48"/>
        <v>286</v>
      </c>
      <c r="M112" s="2">
        <f t="shared" si="48"/>
        <v>89</v>
      </c>
      <c r="N112" s="2">
        <f t="shared" si="48"/>
        <v>106</v>
      </c>
      <c r="O112">
        <f t="shared" si="42"/>
        <v>877</v>
      </c>
      <c r="Q112" s="4">
        <v>1986</v>
      </c>
      <c r="R112" s="2">
        <f t="shared" si="49"/>
        <v>0</v>
      </c>
      <c r="S112" s="2">
        <f t="shared" si="49"/>
        <v>2</v>
      </c>
      <c r="T112" s="2">
        <f t="shared" si="49"/>
        <v>0</v>
      </c>
      <c r="U112" s="2">
        <f t="shared" si="49"/>
        <v>0</v>
      </c>
      <c r="V112" s="2">
        <f t="shared" si="49"/>
        <v>0</v>
      </c>
      <c r="W112">
        <f t="shared" si="43"/>
        <v>2</v>
      </c>
      <c r="Y112" s="4">
        <v>1986</v>
      </c>
      <c r="Z112" s="2">
        <f t="shared" si="50"/>
        <v>0</v>
      </c>
      <c r="AA112" s="2">
        <f t="shared" si="50"/>
        <v>0</v>
      </c>
      <c r="AB112" s="2">
        <f t="shared" si="50"/>
        <v>1</v>
      </c>
      <c r="AC112" s="2">
        <f t="shared" si="50"/>
        <v>0</v>
      </c>
      <c r="AD112" s="2">
        <f t="shared" si="50"/>
        <v>0</v>
      </c>
      <c r="AE112">
        <f t="shared" si="44"/>
        <v>1</v>
      </c>
      <c r="AG112" s="4">
        <v>1986</v>
      </c>
      <c r="AH112" s="2">
        <f t="shared" si="51"/>
        <v>0</v>
      </c>
      <c r="AI112" s="2">
        <f t="shared" si="51"/>
        <v>0</v>
      </c>
      <c r="AJ112" s="2">
        <f t="shared" si="51"/>
        <v>3</v>
      </c>
      <c r="AK112" s="2">
        <f t="shared" si="51"/>
        <v>0</v>
      </c>
      <c r="AL112" s="2">
        <f t="shared" si="51"/>
        <v>0</v>
      </c>
      <c r="AM112">
        <f t="shared" si="45"/>
        <v>3</v>
      </c>
      <c r="AO112" s="4">
        <v>1986</v>
      </c>
      <c r="AP112" s="2">
        <f t="shared" si="52"/>
        <v>0</v>
      </c>
      <c r="AQ112" s="2">
        <f t="shared" si="52"/>
        <v>0</v>
      </c>
      <c r="AR112" s="2">
        <f t="shared" si="52"/>
        <v>0</v>
      </c>
      <c r="AS112" s="2">
        <f t="shared" si="52"/>
        <v>0</v>
      </c>
      <c r="AT112" s="2">
        <f t="shared" si="52"/>
        <v>0</v>
      </c>
      <c r="AU112">
        <f t="shared" si="46"/>
        <v>0</v>
      </c>
    </row>
    <row r="113" spans="1:47" ht="12.75">
      <c r="A113" s="4">
        <v>1987</v>
      </c>
      <c r="B113" s="2">
        <f t="shared" si="47"/>
        <v>55</v>
      </c>
      <c r="C113" s="2">
        <f t="shared" si="47"/>
        <v>118</v>
      </c>
      <c r="D113" s="2">
        <f t="shared" si="47"/>
        <v>138</v>
      </c>
      <c r="E113" s="2">
        <f t="shared" si="47"/>
        <v>40</v>
      </c>
      <c r="F113" s="2">
        <f t="shared" si="47"/>
        <v>124</v>
      </c>
      <c r="G113">
        <f t="shared" si="41"/>
        <v>475</v>
      </c>
      <c r="I113" s="4">
        <v>1987</v>
      </c>
      <c r="J113" s="2">
        <f t="shared" si="48"/>
        <v>107</v>
      </c>
      <c r="K113" s="2">
        <f t="shared" si="48"/>
        <v>268</v>
      </c>
      <c r="L113" s="2">
        <f t="shared" si="48"/>
        <v>325</v>
      </c>
      <c r="M113" s="2">
        <f t="shared" si="48"/>
        <v>125</v>
      </c>
      <c r="N113" s="2">
        <f t="shared" si="48"/>
        <v>158</v>
      </c>
      <c r="O113">
        <f t="shared" si="42"/>
        <v>983</v>
      </c>
      <c r="Q113" s="4">
        <v>1987</v>
      </c>
      <c r="R113" s="2">
        <f t="shared" si="49"/>
        <v>0</v>
      </c>
      <c r="S113" s="2">
        <f t="shared" si="49"/>
        <v>0</v>
      </c>
      <c r="T113" s="2">
        <f t="shared" si="49"/>
        <v>0</v>
      </c>
      <c r="U113" s="2">
        <f t="shared" si="49"/>
        <v>0</v>
      </c>
      <c r="V113" s="2">
        <f t="shared" si="49"/>
        <v>0</v>
      </c>
      <c r="W113">
        <f t="shared" si="43"/>
        <v>0</v>
      </c>
      <c r="Y113" s="4">
        <v>1987</v>
      </c>
      <c r="Z113" s="2">
        <f t="shared" si="50"/>
        <v>0</v>
      </c>
      <c r="AA113" s="2">
        <f t="shared" si="50"/>
        <v>0</v>
      </c>
      <c r="AB113" s="2">
        <f t="shared" si="50"/>
        <v>0</v>
      </c>
      <c r="AC113" s="2">
        <f t="shared" si="50"/>
        <v>0</v>
      </c>
      <c r="AD113" s="2">
        <f t="shared" si="50"/>
        <v>0</v>
      </c>
      <c r="AE113">
        <f t="shared" si="44"/>
        <v>0</v>
      </c>
      <c r="AG113" s="4">
        <v>1987</v>
      </c>
      <c r="AH113" s="2">
        <f t="shared" si="51"/>
        <v>0</v>
      </c>
      <c r="AI113" s="2">
        <f t="shared" si="51"/>
        <v>0</v>
      </c>
      <c r="AJ113" s="2">
        <f t="shared" si="51"/>
        <v>0</v>
      </c>
      <c r="AK113" s="2">
        <f t="shared" si="51"/>
        <v>1</v>
      </c>
      <c r="AL113" s="2">
        <f t="shared" si="51"/>
        <v>0</v>
      </c>
      <c r="AM113">
        <f t="shared" si="45"/>
        <v>1</v>
      </c>
      <c r="AO113" s="4">
        <v>1987</v>
      </c>
      <c r="AP113" s="2">
        <f t="shared" si="52"/>
        <v>0</v>
      </c>
      <c r="AQ113" s="2">
        <f t="shared" si="52"/>
        <v>0</v>
      </c>
      <c r="AR113" s="2">
        <f t="shared" si="52"/>
        <v>0</v>
      </c>
      <c r="AS113" s="2">
        <f t="shared" si="52"/>
        <v>0</v>
      </c>
      <c r="AT113" s="2">
        <f t="shared" si="52"/>
        <v>0</v>
      </c>
      <c r="AU113">
        <f t="shared" si="46"/>
        <v>0</v>
      </c>
    </row>
    <row r="114" spans="1:47" ht="12.75">
      <c r="A114" s="4">
        <v>1988</v>
      </c>
      <c r="B114" s="2">
        <f t="shared" si="47"/>
        <v>48</v>
      </c>
      <c r="C114" s="2">
        <f t="shared" si="47"/>
        <v>135</v>
      </c>
      <c r="D114" s="2">
        <f t="shared" si="47"/>
        <v>141</v>
      </c>
      <c r="E114" s="2">
        <f t="shared" si="47"/>
        <v>31</v>
      </c>
      <c r="F114" s="2">
        <f t="shared" si="47"/>
        <v>138</v>
      </c>
      <c r="G114">
        <f t="shared" si="41"/>
        <v>493</v>
      </c>
      <c r="I114" s="4">
        <v>1988</v>
      </c>
      <c r="J114" s="2">
        <f t="shared" si="48"/>
        <v>100</v>
      </c>
      <c r="K114" s="2">
        <f t="shared" si="48"/>
        <v>296</v>
      </c>
      <c r="L114" s="2">
        <f t="shared" si="48"/>
        <v>322</v>
      </c>
      <c r="M114" s="2">
        <f t="shared" si="48"/>
        <v>169</v>
      </c>
      <c r="N114" s="2">
        <f t="shared" si="48"/>
        <v>160</v>
      </c>
      <c r="O114">
        <f t="shared" si="42"/>
        <v>1047</v>
      </c>
      <c r="Q114" s="4">
        <v>1988</v>
      </c>
      <c r="R114" s="2">
        <f t="shared" si="49"/>
        <v>0</v>
      </c>
      <c r="S114" s="2">
        <f t="shared" si="49"/>
        <v>0</v>
      </c>
      <c r="T114" s="2">
        <f t="shared" si="49"/>
        <v>1</v>
      </c>
      <c r="U114" s="2">
        <f t="shared" si="49"/>
        <v>1</v>
      </c>
      <c r="V114" s="2">
        <f t="shared" si="49"/>
        <v>0</v>
      </c>
      <c r="W114">
        <f t="shared" si="43"/>
        <v>2</v>
      </c>
      <c r="Y114" s="4">
        <v>1988</v>
      </c>
      <c r="Z114" s="2">
        <f t="shared" si="50"/>
        <v>0</v>
      </c>
      <c r="AA114" s="2">
        <f t="shared" si="50"/>
        <v>0</v>
      </c>
      <c r="AB114" s="2">
        <f t="shared" si="50"/>
        <v>0</v>
      </c>
      <c r="AC114" s="2">
        <f t="shared" si="50"/>
        <v>0</v>
      </c>
      <c r="AD114" s="2">
        <f t="shared" si="50"/>
        <v>0</v>
      </c>
      <c r="AE114">
        <f t="shared" si="44"/>
        <v>0</v>
      </c>
      <c r="AG114" s="4">
        <v>1988</v>
      </c>
      <c r="AH114" s="2">
        <f t="shared" si="51"/>
        <v>0</v>
      </c>
      <c r="AI114" s="2">
        <f t="shared" si="51"/>
        <v>0</v>
      </c>
      <c r="AJ114" s="2">
        <f t="shared" si="51"/>
        <v>0</v>
      </c>
      <c r="AK114" s="2">
        <f t="shared" si="51"/>
        <v>0</v>
      </c>
      <c r="AL114" s="2">
        <f t="shared" si="51"/>
        <v>0</v>
      </c>
      <c r="AM114">
        <f t="shared" si="45"/>
        <v>0</v>
      </c>
      <c r="AO114" s="4">
        <v>1988</v>
      </c>
      <c r="AP114" s="2">
        <f t="shared" si="52"/>
        <v>0</v>
      </c>
      <c r="AQ114" s="2">
        <f t="shared" si="52"/>
        <v>0</v>
      </c>
      <c r="AR114" s="2">
        <f t="shared" si="52"/>
        <v>0</v>
      </c>
      <c r="AS114" s="2">
        <f t="shared" si="52"/>
        <v>0</v>
      </c>
      <c r="AT114" s="2">
        <f t="shared" si="52"/>
        <v>0</v>
      </c>
      <c r="AU114">
        <f t="shared" si="46"/>
        <v>0</v>
      </c>
    </row>
    <row r="115" spans="1:47" ht="12.75">
      <c r="A115" s="4">
        <v>1989</v>
      </c>
      <c r="B115" s="2">
        <f t="shared" si="47"/>
        <v>54</v>
      </c>
      <c r="C115" s="2">
        <f t="shared" si="47"/>
        <v>153</v>
      </c>
      <c r="D115" s="2">
        <f t="shared" si="47"/>
        <v>137</v>
      </c>
      <c r="E115" s="2">
        <f t="shared" si="47"/>
        <v>48</v>
      </c>
      <c r="F115" s="2">
        <f t="shared" si="47"/>
        <v>133</v>
      </c>
      <c r="G115">
        <f t="shared" si="41"/>
        <v>525</v>
      </c>
      <c r="I115" s="4">
        <v>1989</v>
      </c>
      <c r="J115" s="2">
        <f t="shared" si="48"/>
        <v>127</v>
      </c>
      <c r="K115" s="2">
        <f t="shared" si="48"/>
        <v>326</v>
      </c>
      <c r="L115" s="2">
        <f t="shared" si="48"/>
        <v>349</v>
      </c>
      <c r="M115" s="2">
        <f t="shared" si="48"/>
        <v>176</v>
      </c>
      <c r="N115" s="2">
        <f t="shared" si="48"/>
        <v>171</v>
      </c>
      <c r="O115">
        <f t="shared" si="42"/>
        <v>1149</v>
      </c>
      <c r="Q115" s="4">
        <v>1989</v>
      </c>
      <c r="R115" s="2">
        <f t="shared" si="49"/>
        <v>0</v>
      </c>
      <c r="S115" s="2">
        <f t="shared" si="49"/>
        <v>0</v>
      </c>
      <c r="T115" s="2">
        <f t="shared" si="49"/>
        <v>0</v>
      </c>
      <c r="U115" s="2">
        <f t="shared" si="49"/>
        <v>0</v>
      </c>
      <c r="V115" s="2">
        <f t="shared" si="49"/>
        <v>0</v>
      </c>
      <c r="W115">
        <f t="shared" si="43"/>
        <v>0</v>
      </c>
      <c r="Y115" s="4">
        <v>1989</v>
      </c>
      <c r="Z115" s="2">
        <f t="shared" si="50"/>
        <v>0</v>
      </c>
      <c r="AA115" s="2">
        <f t="shared" si="50"/>
        <v>0</v>
      </c>
      <c r="AB115" s="2">
        <f t="shared" si="50"/>
        <v>0</v>
      </c>
      <c r="AC115" s="2">
        <f t="shared" si="50"/>
        <v>1</v>
      </c>
      <c r="AD115" s="2">
        <f t="shared" si="50"/>
        <v>0</v>
      </c>
      <c r="AE115">
        <f t="shared" si="44"/>
        <v>1</v>
      </c>
      <c r="AG115" s="4">
        <v>1989</v>
      </c>
      <c r="AH115" s="2">
        <f t="shared" si="51"/>
        <v>1</v>
      </c>
      <c r="AI115" s="2">
        <f t="shared" si="51"/>
        <v>0</v>
      </c>
      <c r="AJ115" s="2">
        <f t="shared" si="51"/>
        <v>1</v>
      </c>
      <c r="AK115" s="2">
        <f t="shared" si="51"/>
        <v>0</v>
      </c>
      <c r="AL115" s="2">
        <f t="shared" si="51"/>
        <v>0</v>
      </c>
      <c r="AM115">
        <f t="shared" si="45"/>
        <v>2</v>
      </c>
      <c r="AO115" s="4">
        <v>1989</v>
      </c>
      <c r="AP115" s="2">
        <f t="shared" si="52"/>
        <v>0</v>
      </c>
      <c r="AQ115" s="2">
        <f t="shared" si="52"/>
        <v>0</v>
      </c>
      <c r="AR115" s="2">
        <f t="shared" si="52"/>
        <v>0</v>
      </c>
      <c r="AS115" s="2">
        <f t="shared" si="52"/>
        <v>0</v>
      </c>
      <c r="AT115" s="2">
        <f t="shared" si="52"/>
        <v>0</v>
      </c>
      <c r="AU115">
        <f t="shared" si="46"/>
        <v>0</v>
      </c>
    </row>
    <row r="116" spans="1:47" ht="12.75">
      <c r="A116" s="4">
        <v>1990</v>
      </c>
      <c r="B116" s="2">
        <f t="shared" si="47"/>
        <v>52</v>
      </c>
      <c r="C116" s="2">
        <f t="shared" si="47"/>
        <v>145</v>
      </c>
      <c r="D116" s="2">
        <f t="shared" si="47"/>
        <v>161</v>
      </c>
      <c r="E116" s="2">
        <f t="shared" si="47"/>
        <v>54</v>
      </c>
      <c r="F116" s="2">
        <f t="shared" si="47"/>
        <v>131</v>
      </c>
      <c r="G116">
        <f t="shared" si="41"/>
        <v>543</v>
      </c>
      <c r="I116" s="4">
        <v>1990</v>
      </c>
      <c r="J116" s="2">
        <f t="shared" si="48"/>
        <v>130</v>
      </c>
      <c r="K116" s="2">
        <f t="shared" si="48"/>
        <v>331</v>
      </c>
      <c r="L116" s="2">
        <f t="shared" si="48"/>
        <v>348</v>
      </c>
      <c r="M116" s="2">
        <f t="shared" si="48"/>
        <v>235</v>
      </c>
      <c r="N116" s="2">
        <f t="shared" si="48"/>
        <v>143</v>
      </c>
      <c r="O116">
        <f t="shared" si="42"/>
        <v>1187</v>
      </c>
      <c r="Q116" s="4">
        <v>1990</v>
      </c>
      <c r="R116" s="2">
        <f t="shared" si="49"/>
        <v>0</v>
      </c>
      <c r="S116" s="2">
        <f t="shared" si="49"/>
        <v>1</v>
      </c>
      <c r="T116" s="2">
        <f t="shared" si="49"/>
        <v>0</v>
      </c>
      <c r="U116" s="2">
        <f t="shared" si="49"/>
        <v>0</v>
      </c>
      <c r="V116" s="2">
        <f t="shared" si="49"/>
        <v>0</v>
      </c>
      <c r="W116">
        <f t="shared" si="43"/>
        <v>1</v>
      </c>
      <c r="Y116" s="4">
        <v>1990</v>
      </c>
      <c r="Z116" s="2">
        <f t="shared" si="50"/>
        <v>0</v>
      </c>
      <c r="AA116" s="2">
        <f t="shared" si="50"/>
        <v>0</v>
      </c>
      <c r="AB116" s="2">
        <f t="shared" si="50"/>
        <v>0</v>
      </c>
      <c r="AC116" s="2">
        <f t="shared" si="50"/>
        <v>0</v>
      </c>
      <c r="AD116" s="2">
        <f t="shared" si="50"/>
        <v>1</v>
      </c>
      <c r="AE116">
        <f t="shared" si="44"/>
        <v>1</v>
      </c>
      <c r="AG116" s="4">
        <v>1990</v>
      </c>
      <c r="AH116" s="2">
        <f t="shared" si="51"/>
        <v>0</v>
      </c>
      <c r="AI116" s="2">
        <f t="shared" si="51"/>
        <v>0</v>
      </c>
      <c r="AJ116" s="2">
        <f t="shared" si="51"/>
        <v>1</v>
      </c>
      <c r="AK116" s="2">
        <f t="shared" si="51"/>
        <v>0</v>
      </c>
      <c r="AL116" s="2">
        <f t="shared" si="51"/>
        <v>0</v>
      </c>
      <c r="AM116">
        <f t="shared" si="45"/>
        <v>1</v>
      </c>
      <c r="AO116" s="4">
        <v>1990</v>
      </c>
      <c r="AP116" s="2">
        <f t="shared" si="52"/>
        <v>0</v>
      </c>
      <c r="AQ116" s="2">
        <f t="shared" si="52"/>
        <v>0</v>
      </c>
      <c r="AR116" s="2">
        <f t="shared" si="52"/>
        <v>0</v>
      </c>
      <c r="AS116" s="2">
        <f t="shared" si="52"/>
        <v>0</v>
      </c>
      <c r="AT116" s="2">
        <f t="shared" si="52"/>
        <v>0</v>
      </c>
      <c r="AU116">
        <f t="shared" si="46"/>
        <v>0</v>
      </c>
    </row>
    <row r="117" spans="1:47" ht="12.75">
      <c r="A117" s="4">
        <v>1991</v>
      </c>
      <c r="B117" s="2">
        <f t="shared" si="47"/>
        <v>66</v>
      </c>
      <c r="C117" s="2">
        <f t="shared" si="47"/>
        <v>100</v>
      </c>
      <c r="D117" s="2">
        <f t="shared" si="47"/>
        <v>179</v>
      </c>
      <c r="E117" s="2">
        <f t="shared" si="47"/>
        <v>35</v>
      </c>
      <c r="F117" s="2">
        <f t="shared" si="47"/>
        <v>126</v>
      </c>
      <c r="G117">
        <f t="shared" si="41"/>
        <v>506</v>
      </c>
      <c r="I117" s="4">
        <v>1991</v>
      </c>
      <c r="J117" s="2">
        <f t="shared" si="48"/>
        <v>144</v>
      </c>
      <c r="K117" s="2">
        <f t="shared" si="48"/>
        <v>282</v>
      </c>
      <c r="L117" s="2">
        <f t="shared" si="48"/>
        <v>384</v>
      </c>
      <c r="M117" s="2">
        <f t="shared" si="48"/>
        <v>268</v>
      </c>
      <c r="N117" s="2">
        <f t="shared" si="48"/>
        <v>138</v>
      </c>
      <c r="O117">
        <f t="shared" si="42"/>
        <v>1216</v>
      </c>
      <c r="Q117" s="4">
        <v>1991</v>
      </c>
      <c r="R117" s="2">
        <f t="shared" si="49"/>
        <v>0</v>
      </c>
      <c r="S117" s="2">
        <f t="shared" si="49"/>
        <v>0</v>
      </c>
      <c r="T117" s="2">
        <f t="shared" si="49"/>
        <v>0</v>
      </c>
      <c r="U117" s="2">
        <f t="shared" si="49"/>
        <v>0</v>
      </c>
      <c r="V117" s="2">
        <f t="shared" si="49"/>
        <v>0</v>
      </c>
      <c r="W117">
        <f t="shared" si="43"/>
        <v>0</v>
      </c>
      <c r="Y117" s="4">
        <v>1991</v>
      </c>
      <c r="Z117" s="2">
        <f t="shared" si="50"/>
        <v>0</v>
      </c>
      <c r="AA117" s="2">
        <f t="shared" si="50"/>
        <v>0</v>
      </c>
      <c r="AB117" s="2">
        <f t="shared" si="50"/>
        <v>0</v>
      </c>
      <c r="AC117" s="2">
        <f t="shared" si="50"/>
        <v>0</v>
      </c>
      <c r="AD117" s="2">
        <f t="shared" si="50"/>
        <v>0</v>
      </c>
      <c r="AE117">
        <f t="shared" si="44"/>
        <v>0</v>
      </c>
      <c r="AG117" s="4">
        <v>1991</v>
      </c>
      <c r="AH117" s="2">
        <f t="shared" si="51"/>
        <v>1</v>
      </c>
      <c r="AI117" s="2">
        <f t="shared" si="51"/>
        <v>0</v>
      </c>
      <c r="AJ117" s="2">
        <f t="shared" si="51"/>
        <v>0</v>
      </c>
      <c r="AK117" s="2">
        <f t="shared" si="51"/>
        <v>0</v>
      </c>
      <c r="AL117" s="2">
        <f t="shared" si="51"/>
        <v>2</v>
      </c>
      <c r="AM117">
        <f t="shared" si="45"/>
        <v>3</v>
      </c>
      <c r="AO117" s="4">
        <v>1991</v>
      </c>
      <c r="AP117" s="2">
        <f t="shared" si="52"/>
        <v>0</v>
      </c>
      <c r="AQ117" s="2">
        <f t="shared" si="52"/>
        <v>0</v>
      </c>
      <c r="AR117" s="2">
        <f t="shared" si="52"/>
        <v>0</v>
      </c>
      <c r="AS117" s="2">
        <f t="shared" si="52"/>
        <v>0</v>
      </c>
      <c r="AT117" s="2">
        <f t="shared" si="52"/>
        <v>1</v>
      </c>
      <c r="AU117">
        <f t="shared" si="46"/>
        <v>1</v>
      </c>
    </row>
    <row r="118" spans="1:47" ht="12.75">
      <c r="A118" s="4">
        <v>1992</v>
      </c>
      <c r="B118" s="2">
        <f t="shared" si="47"/>
        <v>67</v>
      </c>
      <c r="C118" s="2">
        <f t="shared" si="47"/>
        <v>102</v>
      </c>
      <c r="D118" s="2">
        <f t="shared" si="47"/>
        <v>148</v>
      </c>
      <c r="E118" s="2">
        <f t="shared" si="47"/>
        <v>36</v>
      </c>
      <c r="F118" s="2">
        <f t="shared" si="47"/>
        <v>139</v>
      </c>
      <c r="G118">
        <f t="shared" si="41"/>
        <v>492</v>
      </c>
      <c r="I118" s="4">
        <v>1992</v>
      </c>
      <c r="J118" s="2">
        <f t="shared" si="48"/>
        <v>132</v>
      </c>
      <c r="K118" s="2">
        <f t="shared" si="48"/>
        <v>302</v>
      </c>
      <c r="L118" s="2">
        <f t="shared" si="48"/>
        <v>394</v>
      </c>
      <c r="M118" s="2">
        <f t="shared" si="48"/>
        <v>358</v>
      </c>
      <c r="N118" s="2">
        <f t="shared" si="48"/>
        <v>156</v>
      </c>
      <c r="O118">
        <f t="shared" si="42"/>
        <v>1342</v>
      </c>
      <c r="Q118" s="4">
        <v>1992</v>
      </c>
      <c r="R118" s="2">
        <f t="shared" si="49"/>
        <v>1</v>
      </c>
      <c r="S118" s="2">
        <f t="shared" si="49"/>
        <v>0</v>
      </c>
      <c r="T118" s="2">
        <f t="shared" si="49"/>
        <v>1</v>
      </c>
      <c r="U118" s="2">
        <f t="shared" si="49"/>
        <v>0</v>
      </c>
      <c r="V118" s="2">
        <f t="shared" si="49"/>
        <v>0</v>
      </c>
      <c r="W118">
        <f t="shared" si="43"/>
        <v>2</v>
      </c>
      <c r="Y118" s="4">
        <v>1992</v>
      </c>
      <c r="Z118" s="2">
        <f t="shared" si="50"/>
        <v>0</v>
      </c>
      <c r="AA118" s="2">
        <f t="shared" si="50"/>
        <v>0</v>
      </c>
      <c r="AB118" s="2">
        <f t="shared" si="50"/>
        <v>0</v>
      </c>
      <c r="AC118" s="2">
        <f t="shared" si="50"/>
        <v>0</v>
      </c>
      <c r="AD118" s="2">
        <f t="shared" si="50"/>
        <v>0</v>
      </c>
      <c r="AE118">
        <f t="shared" si="44"/>
        <v>0</v>
      </c>
      <c r="AG118" s="4">
        <v>1992</v>
      </c>
      <c r="AH118" s="2">
        <f t="shared" si="51"/>
        <v>0</v>
      </c>
      <c r="AI118" s="2">
        <f t="shared" si="51"/>
        <v>1</v>
      </c>
      <c r="AJ118" s="2">
        <f t="shared" si="51"/>
        <v>1</v>
      </c>
      <c r="AK118" s="2">
        <f t="shared" si="51"/>
        <v>0</v>
      </c>
      <c r="AL118" s="2">
        <f t="shared" si="51"/>
        <v>1</v>
      </c>
      <c r="AM118">
        <f t="shared" si="45"/>
        <v>3</v>
      </c>
      <c r="AO118" s="4">
        <v>1992</v>
      </c>
      <c r="AP118" s="2">
        <f t="shared" si="52"/>
        <v>0</v>
      </c>
      <c r="AQ118" s="2">
        <f t="shared" si="52"/>
        <v>1</v>
      </c>
      <c r="AR118" s="2">
        <f t="shared" si="52"/>
        <v>0</v>
      </c>
      <c r="AS118" s="2">
        <f t="shared" si="52"/>
        <v>0</v>
      </c>
      <c r="AT118" s="2">
        <f t="shared" si="52"/>
        <v>1</v>
      </c>
      <c r="AU118">
        <f t="shared" si="46"/>
        <v>2</v>
      </c>
    </row>
    <row r="119" spans="1:47" ht="12.75">
      <c r="A119" s="4">
        <v>1993</v>
      </c>
      <c r="B119" s="2">
        <f t="shared" si="47"/>
        <v>54</v>
      </c>
      <c r="C119" s="2">
        <f t="shared" si="47"/>
        <v>122</v>
      </c>
      <c r="D119" s="2">
        <f t="shared" si="47"/>
        <v>163</v>
      </c>
      <c r="E119" s="2">
        <f t="shared" si="47"/>
        <v>42</v>
      </c>
      <c r="F119" s="2">
        <f t="shared" si="47"/>
        <v>140</v>
      </c>
      <c r="G119">
        <f t="shared" si="41"/>
        <v>521</v>
      </c>
      <c r="I119" s="4">
        <v>1993</v>
      </c>
      <c r="J119" s="2">
        <f t="shared" si="48"/>
        <v>153</v>
      </c>
      <c r="K119" s="2">
        <f t="shared" si="48"/>
        <v>334</v>
      </c>
      <c r="L119" s="2">
        <f t="shared" si="48"/>
        <v>379</v>
      </c>
      <c r="M119" s="2">
        <f t="shared" si="48"/>
        <v>425</v>
      </c>
      <c r="N119" s="2">
        <f t="shared" si="48"/>
        <v>172</v>
      </c>
      <c r="O119">
        <f t="shared" si="42"/>
        <v>1463</v>
      </c>
      <c r="Q119" s="4">
        <v>1993</v>
      </c>
      <c r="R119" s="2">
        <f t="shared" si="49"/>
        <v>0</v>
      </c>
      <c r="S119" s="2">
        <f t="shared" si="49"/>
        <v>1</v>
      </c>
      <c r="T119" s="2">
        <f t="shared" si="49"/>
        <v>0</v>
      </c>
      <c r="U119" s="2">
        <f t="shared" si="49"/>
        <v>0</v>
      </c>
      <c r="V119" s="2">
        <f t="shared" si="49"/>
        <v>0</v>
      </c>
      <c r="W119">
        <f t="shared" si="43"/>
        <v>1</v>
      </c>
      <c r="Y119" s="4">
        <v>1993</v>
      </c>
      <c r="Z119" s="2">
        <f t="shared" si="50"/>
        <v>0</v>
      </c>
      <c r="AA119" s="2">
        <f t="shared" si="50"/>
        <v>0</v>
      </c>
      <c r="AB119" s="2">
        <f t="shared" si="50"/>
        <v>0</v>
      </c>
      <c r="AC119" s="2">
        <f t="shared" si="50"/>
        <v>0</v>
      </c>
      <c r="AD119" s="2">
        <f t="shared" si="50"/>
        <v>0</v>
      </c>
      <c r="AE119">
        <f t="shared" si="44"/>
        <v>0</v>
      </c>
      <c r="AG119" s="4">
        <v>1993</v>
      </c>
      <c r="AH119" s="2">
        <f t="shared" si="51"/>
        <v>0</v>
      </c>
      <c r="AI119" s="2">
        <f t="shared" si="51"/>
        <v>1</v>
      </c>
      <c r="AJ119" s="2">
        <f t="shared" si="51"/>
        <v>0</v>
      </c>
      <c r="AK119" s="2">
        <f t="shared" si="51"/>
        <v>0</v>
      </c>
      <c r="AL119" s="2">
        <f t="shared" si="51"/>
        <v>0</v>
      </c>
      <c r="AM119">
        <f t="shared" si="45"/>
        <v>1</v>
      </c>
      <c r="AO119" s="4">
        <v>1993</v>
      </c>
      <c r="AP119" s="2">
        <f t="shared" si="52"/>
        <v>0</v>
      </c>
      <c r="AQ119" s="2">
        <f t="shared" si="52"/>
        <v>1</v>
      </c>
      <c r="AR119" s="2">
        <f t="shared" si="52"/>
        <v>0</v>
      </c>
      <c r="AS119" s="2">
        <f t="shared" si="52"/>
        <v>0</v>
      </c>
      <c r="AT119" s="2">
        <f t="shared" si="52"/>
        <v>1</v>
      </c>
      <c r="AU119">
        <f t="shared" si="46"/>
        <v>2</v>
      </c>
    </row>
    <row r="120" spans="1:47" ht="12.75">
      <c r="A120" s="4">
        <v>1994</v>
      </c>
      <c r="B120" s="2">
        <f t="shared" si="47"/>
        <v>61</v>
      </c>
      <c r="C120" s="2">
        <f t="shared" si="47"/>
        <v>144</v>
      </c>
      <c r="D120" s="2">
        <f t="shared" si="47"/>
        <v>162</v>
      </c>
      <c r="E120" s="2">
        <f t="shared" si="47"/>
        <v>41</v>
      </c>
      <c r="F120" s="2">
        <f t="shared" si="47"/>
        <v>141</v>
      </c>
      <c r="G120">
        <f t="shared" si="41"/>
        <v>549</v>
      </c>
      <c r="I120" s="4">
        <v>1994</v>
      </c>
      <c r="J120" s="2">
        <f aca="true" t="shared" si="53" ref="J120:N125">J99+J78</f>
        <v>175</v>
      </c>
      <c r="K120" s="2">
        <f t="shared" si="53"/>
        <v>415</v>
      </c>
      <c r="L120" s="2">
        <f t="shared" si="53"/>
        <v>315</v>
      </c>
      <c r="M120" s="2">
        <f t="shared" si="53"/>
        <v>531</v>
      </c>
      <c r="N120" s="2">
        <f t="shared" si="53"/>
        <v>179</v>
      </c>
      <c r="O120">
        <f t="shared" si="42"/>
        <v>1615</v>
      </c>
      <c r="Q120" s="4">
        <v>1994</v>
      </c>
      <c r="R120" s="2">
        <f aca="true" t="shared" si="54" ref="R120:V125">R99+R78</f>
        <v>0</v>
      </c>
      <c r="S120" s="2">
        <f t="shared" si="54"/>
        <v>0</v>
      </c>
      <c r="T120" s="2">
        <f t="shared" si="54"/>
        <v>0</v>
      </c>
      <c r="U120" s="2">
        <f t="shared" si="54"/>
        <v>2</v>
      </c>
      <c r="V120" s="2">
        <f t="shared" si="54"/>
        <v>0</v>
      </c>
      <c r="W120">
        <f t="shared" si="43"/>
        <v>2</v>
      </c>
      <c r="Y120" s="4">
        <v>1994</v>
      </c>
      <c r="Z120" s="2">
        <f aca="true" t="shared" si="55" ref="Z120:AD125">Z99+Z78</f>
        <v>0</v>
      </c>
      <c r="AA120" s="2">
        <f t="shared" si="55"/>
        <v>0</v>
      </c>
      <c r="AB120" s="2">
        <f t="shared" si="55"/>
        <v>0</v>
      </c>
      <c r="AC120" s="2">
        <f t="shared" si="55"/>
        <v>0</v>
      </c>
      <c r="AD120" s="2">
        <f t="shared" si="55"/>
        <v>0</v>
      </c>
      <c r="AE120">
        <f t="shared" si="44"/>
        <v>0</v>
      </c>
      <c r="AG120" s="4">
        <v>1994</v>
      </c>
      <c r="AH120" s="2">
        <f aca="true" t="shared" si="56" ref="AH120:AL125">AH99+AH78</f>
        <v>0</v>
      </c>
      <c r="AI120" s="2">
        <f t="shared" si="56"/>
        <v>0</v>
      </c>
      <c r="AJ120" s="2">
        <f t="shared" si="56"/>
        <v>2</v>
      </c>
      <c r="AK120" s="2">
        <f t="shared" si="56"/>
        <v>1</v>
      </c>
      <c r="AL120" s="2">
        <f t="shared" si="56"/>
        <v>0</v>
      </c>
      <c r="AM120">
        <f t="shared" si="45"/>
        <v>3</v>
      </c>
      <c r="AO120" s="4">
        <v>1994</v>
      </c>
      <c r="AP120" s="2">
        <f aca="true" t="shared" si="57" ref="AP120:AT125">AP99+AP78</f>
        <v>0</v>
      </c>
      <c r="AQ120" s="2">
        <f t="shared" si="57"/>
        <v>0</v>
      </c>
      <c r="AR120" s="2">
        <f t="shared" si="57"/>
        <v>1</v>
      </c>
      <c r="AS120" s="2">
        <f t="shared" si="57"/>
        <v>0</v>
      </c>
      <c r="AT120" s="2">
        <f t="shared" si="57"/>
        <v>0</v>
      </c>
      <c r="AU120">
        <f t="shared" si="46"/>
        <v>1</v>
      </c>
    </row>
    <row r="121" spans="1:47" ht="12.75">
      <c r="A121" s="4">
        <v>1995</v>
      </c>
      <c r="B121" s="2">
        <f t="shared" si="47"/>
        <v>50</v>
      </c>
      <c r="C121" s="2">
        <f t="shared" si="47"/>
        <v>176</v>
      </c>
      <c r="D121" s="2">
        <f t="shared" si="47"/>
        <v>149</v>
      </c>
      <c r="E121" s="2">
        <f t="shared" si="47"/>
        <v>36</v>
      </c>
      <c r="F121" s="2">
        <f t="shared" si="47"/>
        <v>129</v>
      </c>
      <c r="G121">
        <f t="shared" si="41"/>
        <v>540</v>
      </c>
      <c r="I121" s="4">
        <v>1995</v>
      </c>
      <c r="J121" s="2">
        <f t="shared" si="53"/>
        <v>199</v>
      </c>
      <c r="K121" s="2">
        <f t="shared" si="53"/>
        <v>391</v>
      </c>
      <c r="L121" s="2">
        <f t="shared" si="53"/>
        <v>298</v>
      </c>
      <c r="M121" s="2">
        <f t="shared" si="53"/>
        <v>628</v>
      </c>
      <c r="N121" s="2">
        <f t="shared" si="53"/>
        <v>226</v>
      </c>
      <c r="O121">
        <f t="shared" si="42"/>
        <v>1742</v>
      </c>
      <c r="Q121" s="4">
        <v>1995</v>
      </c>
      <c r="R121" s="2">
        <f t="shared" si="54"/>
        <v>1</v>
      </c>
      <c r="S121" s="2">
        <f t="shared" si="54"/>
        <v>0</v>
      </c>
      <c r="T121" s="2">
        <f t="shared" si="54"/>
        <v>1</v>
      </c>
      <c r="U121" s="2">
        <f t="shared" si="54"/>
        <v>2</v>
      </c>
      <c r="V121" s="2">
        <f t="shared" si="54"/>
        <v>1</v>
      </c>
      <c r="W121">
        <f t="shared" si="43"/>
        <v>5</v>
      </c>
      <c r="Y121" s="4">
        <v>1995</v>
      </c>
      <c r="Z121" s="2">
        <f t="shared" si="55"/>
        <v>0</v>
      </c>
      <c r="AA121" s="2">
        <f t="shared" si="55"/>
        <v>0</v>
      </c>
      <c r="AB121" s="2">
        <f t="shared" si="55"/>
        <v>0</v>
      </c>
      <c r="AC121" s="2">
        <f t="shared" si="55"/>
        <v>0</v>
      </c>
      <c r="AD121" s="2">
        <f t="shared" si="55"/>
        <v>0</v>
      </c>
      <c r="AE121">
        <f t="shared" si="44"/>
        <v>0</v>
      </c>
      <c r="AG121" s="4">
        <v>1995</v>
      </c>
      <c r="AH121" s="2">
        <f t="shared" si="56"/>
        <v>1</v>
      </c>
      <c r="AI121" s="2">
        <f t="shared" si="56"/>
        <v>1</v>
      </c>
      <c r="AJ121" s="2">
        <f t="shared" si="56"/>
        <v>0</v>
      </c>
      <c r="AK121" s="2">
        <f t="shared" si="56"/>
        <v>0</v>
      </c>
      <c r="AL121" s="2">
        <f t="shared" si="56"/>
        <v>1</v>
      </c>
      <c r="AM121">
        <f t="shared" si="45"/>
        <v>3</v>
      </c>
      <c r="AO121" s="4">
        <v>1995</v>
      </c>
      <c r="AP121" s="2">
        <f t="shared" si="57"/>
        <v>0</v>
      </c>
      <c r="AQ121" s="2">
        <f t="shared" si="57"/>
        <v>0</v>
      </c>
      <c r="AR121" s="2">
        <f t="shared" si="57"/>
        <v>1</v>
      </c>
      <c r="AS121" s="2">
        <f t="shared" si="57"/>
        <v>1</v>
      </c>
      <c r="AT121" s="2">
        <f t="shared" si="57"/>
        <v>1</v>
      </c>
      <c r="AU121">
        <f t="shared" si="46"/>
        <v>3</v>
      </c>
    </row>
    <row r="122" spans="1:47" ht="12.75">
      <c r="A122" s="4">
        <v>1996</v>
      </c>
      <c r="B122" s="2">
        <f t="shared" si="47"/>
        <v>61</v>
      </c>
      <c r="C122" s="2">
        <f t="shared" si="47"/>
        <v>151</v>
      </c>
      <c r="D122" s="2">
        <f t="shared" si="47"/>
        <v>149</v>
      </c>
      <c r="E122" s="2">
        <f t="shared" si="47"/>
        <v>34</v>
      </c>
      <c r="F122" s="2">
        <f t="shared" si="47"/>
        <v>115</v>
      </c>
      <c r="G122">
        <f t="shared" si="41"/>
        <v>510</v>
      </c>
      <c r="I122" s="4">
        <v>1996</v>
      </c>
      <c r="J122" s="2">
        <f t="shared" si="53"/>
        <v>161</v>
      </c>
      <c r="K122" s="2">
        <f t="shared" si="53"/>
        <v>391</v>
      </c>
      <c r="L122" s="2">
        <f t="shared" si="53"/>
        <v>258</v>
      </c>
      <c r="M122" s="2">
        <f t="shared" si="53"/>
        <v>558</v>
      </c>
      <c r="N122" s="2">
        <f t="shared" si="53"/>
        <v>189</v>
      </c>
      <c r="O122">
        <f t="shared" si="42"/>
        <v>1557</v>
      </c>
      <c r="Q122" s="4">
        <v>1996</v>
      </c>
      <c r="R122" s="2">
        <f t="shared" si="54"/>
        <v>1</v>
      </c>
      <c r="S122" s="2">
        <f t="shared" si="54"/>
        <v>1</v>
      </c>
      <c r="T122" s="2">
        <f t="shared" si="54"/>
        <v>1</v>
      </c>
      <c r="U122" s="2">
        <f t="shared" si="54"/>
        <v>1</v>
      </c>
      <c r="V122" s="2">
        <f t="shared" si="54"/>
        <v>0</v>
      </c>
      <c r="W122">
        <f t="shared" si="43"/>
        <v>4</v>
      </c>
      <c r="Y122" s="4">
        <v>1996</v>
      </c>
      <c r="Z122" s="2">
        <f t="shared" si="55"/>
        <v>0</v>
      </c>
      <c r="AA122" s="2">
        <f t="shared" si="55"/>
        <v>0</v>
      </c>
      <c r="AB122" s="2">
        <f t="shared" si="55"/>
        <v>0</v>
      </c>
      <c r="AC122" s="2">
        <f t="shared" si="55"/>
        <v>0</v>
      </c>
      <c r="AD122" s="2">
        <f t="shared" si="55"/>
        <v>0</v>
      </c>
      <c r="AE122">
        <f t="shared" si="44"/>
        <v>0</v>
      </c>
      <c r="AG122" s="4">
        <v>1996</v>
      </c>
      <c r="AH122" s="2">
        <f t="shared" si="56"/>
        <v>1</v>
      </c>
      <c r="AI122" s="2">
        <f t="shared" si="56"/>
        <v>5</v>
      </c>
      <c r="AJ122" s="2">
        <f t="shared" si="56"/>
        <v>1</v>
      </c>
      <c r="AK122" s="2">
        <f t="shared" si="56"/>
        <v>0</v>
      </c>
      <c r="AL122" s="2">
        <f t="shared" si="56"/>
        <v>1</v>
      </c>
      <c r="AM122">
        <f t="shared" si="45"/>
        <v>8</v>
      </c>
      <c r="AO122" s="4">
        <v>1996</v>
      </c>
      <c r="AP122" s="2">
        <f t="shared" si="57"/>
        <v>0</v>
      </c>
      <c r="AQ122" s="2">
        <f t="shared" si="57"/>
        <v>0</v>
      </c>
      <c r="AR122" s="2">
        <f t="shared" si="57"/>
        <v>0</v>
      </c>
      <c r="AS122" s="2">
        <f t="shared" si="57"/>
        <v>2</v>
      </c>
      <c r="AT122" s="2">
        <f t="shared" si="57"/>
        <v>1</v>
      </c>
      <c r="AU122">
        <f t="shared" si="46"/>
        <v>3</v>
      </c>
    </row>
    <row r="123" spans="1:47" ht="12.75">
      <c r="A123" s="4">
        <v>1997</v>
      </c>
      <c r="B123" s="2">
        <f t="shared" si="47"/>
        <v>61</v>
      </c>
      <c r="C123" s="2">
        <f t="shared" si="47"/>
        <v>167</v>
      </c>
      <c r="D123" s="2">
        <f t="shared" si="47"/>
        <v>159</v>
      </c>
      <c r="E123" s="2">
        <f t="shared" si="47"/>
        <v>33</v>
      </c>
      <c r="F123" s="2">
        <f t="shared" si="47"/>
        <v>86</v>
      </c>
      <c r="G123">
        <f t="shared" si="41"/>
        <v>506</v>
      </c>
      <c r="I123" s="4">
        <v>1997</v>
      </c>
      <c r="J123" s="2">
        <f t="shared" si="53"/>
        <v>204</v>
      </c>
      <c r="K123" s="2">
        <f t="shared" si="53"/>
        <v>329</v>
      </c>
      <c r="L123" s="2">
        <f t="shared" si="53"/>
        <v>248</v>
      </c>
      <c r="M123" s="2">
        <f t="shared" si="53"/>
        <v>600</v>
      </c>
      <c r="N123" s="2">
        <f t="shared" si="53"/>
        <v>175</v>
      </c>
      <c r="O123">
        <f t="shared" si="42"/>
        <v>1556</v>
      </c>
      <c r="Q123" s="4">
        <v>1997</v>
      </c>
      <c r="R123" s="2">
        <f t="shared" si="54"/>
        <v>1</v>
      </c>
      <c r="S123" s="2">
        <f t="shared" si="54"/>
        <v>1</v>
      </c>
      <c r="T123" s="2">
        <f t="shared" si="54"/>
        <v>1</v>
      </c>
      <c r="U123" s="2">
        <f t="shared" si="54"/>
        <v>0</v>
      </c>
      <c r="V123" s="2">
        <f t="shared" si="54"/>
        <v>0</v>
      </c>
      <c r="W123">
        <f t="shared" si="43"/>
        <v>3</v>
      </c>
      <c r="Y123" s="4">
        <v>1997</v>
      </c>
      <c r="Z123" s="2">
        <f t="shared" si="55"/>
        <v>0</v>
      </c>
      <c r="AA123" s="2">
        <f t="shared" si="55"/>
        <v>0</v>
      </c>
      <c r="AB123" s="2">
        <f t="shared" si="55"/>
        <v>0</v>
      </c>
      <c r="AC123" s="2">
        <f t="shared" si="55"/>
        <v>0</v>
      </c>
      <c r="AD123" s="2">
        <f t="shared" si="55"/>
        <v>0</v>
      </c>
      <c r="AE123">
        <f t="shared" si="44"/>
        <v>0</v>
      </c>
      <c r="AG123" s="4">
        <v>1997</v>
      </c>
      <c r="AH123" s="2">
        <f t="shared" si="56"/>
        <v>1</v>
      </c>
      <c r="AI123" s="2">
        <f t="shared" si="56"/>
        <v>1</v>
      </c>
      <c r="AJ123" s="2">
        <f t="shared" si="56"/>
        <v>2</v>
      </c>
      <c r="AK123" s="2">
        <f t="shared" si="56"/>
        <v>2</v>
      </c>
      <c r="AL123" s="2">
        <f t="shared" si="56"/>
        <v>1</v>
      </c>
      <c r="AM123">
        <f t="shared" si="45"/>
        <v>7</v>
      </c>
      <c r="AO123" s="4">
        <v>1997</v>
      </c>
      <c r="AP123" s="2">
        <f t="shared" si="57"/>
        <v>0</v>
      </c>
      <c r="AQ123" s="2">
        <f t="shared" si="57"/>
        <v>1</v>
      </c>
      <c r="AR123" s="2">
        <f t="shared" si="57"/>
        <v>1</v>
      </c>
      <c r="AS123" s="2">
        <f t="shared" si="57"/>
        <v>0</v>
      </c>
      <c r="AT123" s="2">
        <f t="shared" si="57"/>
        <v>0</v>
      </c>
      <c r="AU123">
        <f t="shared" si="46"/>
        <v>2</v>
      </c>
    </row>
    <row r="124" spans="1:47" ht="12.75">
      <c r="A124" s="4">
        <v>1998</v>
      </c>
      <c r="B124" s="2">
        <f>B103+B82</f>
        <v>78</v>
      </c>
      <c r="C124" s="2">
        <f>C103+C82</f>
        <v>175</v>
      </c>
      <c r="D124" s="2">
        <f>D103+D82</f>
        <v>121</v>
      </c>
      <c r="E124" s="2">
        <f>E103+E82</f>
        <v>41</v>
      </c>
      <c r="F124" s="2">
        <f>F103+F82</f>
        <v>96</v>
      </c>
      <c r="G124">
        <f t="shared" si="41"/>
        <v>511</v>
      </c>
      <c r="I124" s="4">
        <v>1998</v>
      </c>
      <c r="J124" s="2">
        <f t="shared" si="53"/>
        <v>174</v>
      </c>
      <c r="K124" s="2">
        <f t="shared" si="53"/>
        <v>361</v>
      </c>
      <c r="L124" s="2">
        <f t="shared" si="53"/>
        <v>248</v>
      </c>
      <c r="M124" s="2">
        <f t="shared" si="53"/>
        <v>555</v>
      </c>
      <c r="N124" s="2">
        <f t="shared" si="53"/>
        <v>173</v>
      </c>
      <c r="O124">
        <f t="shared" si="42"/>
        <v>1511</v>
      </c>
      <c r="Q124" s="4">
        <v>1998</v>
      </c>
      <c r="R124" s="2">
        <f t="shared" si="54"/>
        <v>1</v>
      </c>
      <c r="S124" s="2">
        <f t="shared" si="54"/>
        <v>1</v>
      </c>
      <c r="T124" s="2">
        <f t="shared" si="54"/>
        <v>1</v>
      </c>
      <c r="U124" s="2">
        <f t="shared" si="54"/>
        <v>0</v>
      </c>
      <c r="V124" s="2">
        <f t="shared" si="54"/>
        <v>1</v>
      </c>
      <c r="W124">
        <f t="shared" si="43"/>
        <v>4</v>
      </c>
      <c r="Y124" s="4">
        <v>1998</v>
      </c>
      <c r="Z124" s="2">
        <f t="shared" si="55"/>
        <v>0</v>
      </c>
      <c r="AA124" s="2">
        <f t="shared" si="55"/>
        <v>0</v>
      </c>
      <c r="AB124" s="2">
        <f t="shared" si="55"/>
        <v>0</v>
      </c>
      <c r="AC124" s="2">
        <f t="shared" si="55"/>
        <v>1</v>
      </c>
      <c r="AD124" s="2">
        <f t="shared" si="55"/>
        <v>1</v>
      </c>
      <c r="AE124">
        <f t="shared" si="44"/>
        <v>2</v>
      </c>
      <c r="AG124" s="4">
        <v>1998</v>
      </c>
      <c r="AH124" s="2">
        <f t="shared" si="56"/>
        <v>0</v>
      </c>
      <c r="AI124" s="2">
        <f t="shared" si="56"/>
        <v>0</v>
      </c>
      <c r="AJ124" s="2">
        <f t="shared" si="56"/>
        <v>1</v>
      </c>
      <c r="AK124" s="2">
        <f t="shared" si="56"/>
        <v>0</v>
      </c>
      <c r="AL124" s="2">
        <f t="shared" si="56"/>
        <v>1</v>
      </c>
      <c r="AM124">
        <f t="shared" si="45"/>
        <v>2</v>
      </c>
      <c r="AO124" s="4">
        <v>1998</v>
      </c>
      <c r="AP124" s="2">
        <f t="shared" si="57"/>
        <v>0</v>
      </c>
      <c r="AQ124" s="2">
        <f t="shared" si="57"/>
        <v>1</v>
      </c>
      <c r="AR124" s="2">
        <f t="shared" si="57"/>
        <v>2</v>
      </c>
      <c r="AS124" s="2">
        <f t="shared" si="57"/>
        <v>0</v>
      </c>
      <c r="AT124" s="2">
        <f t="shared" si="57"/>
        <v>0</v>
      </c>
      <c r="AU124">
        <f t="shared" si="46"/>
        <v>3</v>
      </c>
    </row>
    <row r="125" spans="1:47" ht="12.75">
      <c r="A125" s="4">
        <v>1999</v>
      </c>
      <c r="B125" s="2">
        <f>B104+B83</f>
        <v>70</v>
      </c>
      <c r="C125" s="2">
        <f>C104+C83</f>
        <v>187</v>
      </c>
      <c r="D125" s="2">
        <f>D104+D83</f>
        <v>143</v>
      </c>
      <c r="E125" s="2">
        <f>E104+E83</f>
        <v>32</v>
      </c>
      <c r="F125" s="2">
        <f>F104+F83</f>
        <v>98</v>
      </c>
      <c r="G125">
        <f t="shared" si="41"/>
        <v>530</v>
      </c>
      <c r="I125" s="4">
        <v>1999</v>
      </c>
      <c r="J125" s="2">
        <f t="shared" si="53"/>
        <v>195</v>
      </c>
      <c r="K125" s="2">
        <f t="shared" si="53"/>
        <v>351</v>
      </c>
      <c r="L125" s="2">
        <f t="shared" si="53"/>
        <v>235</v>
      </c>
      <c r="M125" s="2">
        <f t="shared" si="53"/>
        <v>548</v>
      </c>
      <c r="N125" s="2">
        <f t="shared" si="53"/>
        <v>147</v>
      </c>
      <c r="O125">
        <f t="shared" si="42"/>
        <v>1476</v>
      </c>
      <c r="Q125" s="4">
        <v>1999</v>
      </c>
      <c r="R125" s="2">
        <f t="shared" si="54"/>
        <v>0</v>
      </c>
      <c r="S125" s="2">
        <f t="shared" si="54"/>
        <v>1</v>
      </c>
      <c r="T125" s="2">
        <f t="shared" si="54"/>
        <v>0</v>
      </c>
      <c r="U125" s="2">
        <f t="shared" si="54"/>
        <v>0</v>
      </c>
      <c r="V125" s="2">
        <f t="shared" si="54"/>
        <v>0</v>
      </c>
      <c r="W125">
        <f t="shared" si="43"/>
        <v>1</v>
      </c>
      <c r="Y125" s="4">
        <v>1999</v>
      </c>
      <c r="Z125" s="2">
        <f t="shared" si="55"/>
        <v>0</v>
      </c>
      <c r="AA125" s="2">
        <f t="shared" si="55"/>
        <v>0</v>
      </c>
      <c r="AB125" s="2">
        <f t="shared" si="55"/>
        <v>0</v>
      </c>
      <c r="AC125" s="2">
        <f t="shared" si="55"/>
        <v>0</v>
      </c>
      <c r="AD125" s="2">
        <f t="shared" si="55"/>
        <v>0</v>
      </c>
      <c r="AE125">
        <f t="shared" si="44"/>
        <v>0</v>
      </c>
      <c r="AG125" s="4">
        <v>1999</v>
      </c>
      <c r="AH125" s="2">
        <f t="shared" si="56"/>
        <v>0</v>
      </c>
      <c r="AI125" s="2">
        <f t="shared" si="56"/>
        <v>2</v>
      </c>
      <c r="AJ125" s="2">
        <f t="shared" si="56"/>
        <v>1</v>
      </c>
      <c r="AK125" s="2">
        <f t="shared" si="56"/>
        <v>1</v>
      </c>
      <c r="AL125" s="2">
        <f t="shared" si="56"/>
        <v>1</v>
      </c>
      <c r="AM125">
        <f t="shared" si="45"/>
        <v>5</v>
      </c>
      <c r="AO125" s="4">
        <v>1999</v>
      </c>
      <c r="AP125" s="2">
        <f t="shared" si="57"/>
        <v>0</v>
      </c>
      <c r="AQ125" s="2">
        <f t="shared" si="57"/>
        <v>0</v>
      </c>
      <c r="AR125" s="2">
        <f t="shared" si="57"/>
        <v>0</v>
      </c>
      <c r="AS125" s="2">
        <f t="shared" si="57"/>
        <v>0</v>
      </c>
      <c r="AT125" s="2">
        <f t="shared" si="57"/>
        <v>1</v>
      </c>
      <c r="AU125">
        <f t="shared" si="46"/>
        <v>1</v>
      </c>
    </row>
    <row r="126" spans="1:47" ht="12.75">
      <c r="A126" s="4" t="s">
        <v>14</v>
      </c>
      <c r="B126" s="2">
        <f>SUM(B109:B125)</f>
        <v>926</v>
      </c>
      <c r="C126" s="2">
        <f>SUM(C109:C125)</f>
        <v>2190</v>
      </c>
      <c r="D126" s="2">
        <f>SUM(D109:D125)</f>
        <v>2460</v>
      </c>
      <c r="E126" s="2">
        <f>SUM(E109:E125)</f>
        <v>608</v>
      </c>
      <c r="F126" s="2">
        <f>SUM(F109:F125)</f>
        <v>1879</v>
      </c>
      <c r="G126">
        <f>SUM(B126:F126)</f>
        <v>8063</v>
      </c>
      <c r="I126" s="4" t="s">
        <v>14</v>
      </c>
      <c r="J126" s="2">
        <f>SUM(J109:J125)</f>
        <v>2273</v>
      </c>
      <c r="K126" s="2">
        <f>SUM(K109:K125)</f>
        <v>5043</v>
      </c>
      <c r="L126" s="2">
        <f>SUM(L109:L125)</f>
        <v>4922</v>
      </c>
      <c r="M126" s="2">
        <f>SUM(M109:M125)</f>
        <v>5378</v>
      </c>
      <c r="N126" s="2">
        <f>SUM(N109:N125)</f>
        <v>2450</v>
      </c>
      <c r="O126">
        <f>SUM(J126:N126)</f>
        <v>20066</v>
      </c>
      <c r="Q126" s="4" t="s">
        <v>14</v>
      </c>
      <c r="R126" s="2">
        <f>SUM(R109:R125)</f>
        <v>5</v>
      </c>
      <c r="S126" s="2">
        <f>SUM(S109:S125)</f>
        <v>9</v>
      </c>
      <c r="T126" s="2">
        <f>SUM(T109:T125)</f>
        <v>7</v>
      </c>
      <c r="U126" s="2">
        <f>SUM(U109:U125)</f>
        <v>7</v>
      </c>
      <c r="V126" s="2">
        <f>SUM(V109:V125)</f>
        <v>2</v>
      </c>
      <c r="W126">
        <f>SUM(R126:V126)</f>
        <v>30</v>
      </c>
      <c r="Y126" s="4" t="s">
        <v>14</v>
      </c>
      <c r="Z126" s="2">
        <f>SUM(Z109:Z125)</f>
        <v>0</v>
      </c>
      <c r="AA126" s="2">
        <f>SUM(AA109:AA125)</f>
        <v>0</v>
      </c>
      <c r="AB126" s="2">
        <f>SUM(AB109:AB125)</f>
        <v>1</v>
      </c>
      <c r="AC126" s="2">
        <f>SUM(AC109:AC125)</f>
        <v>2</v>
      </c>
      <c r="AD126" s="2">
        <f>SUM(AD109:AD125)</f>
        <v>2</v>
      </c>
      <c r="AE126">
        <f>SUM(Z126:AD126)</f>
        <v>5</v>
      </c>
      <c r="AG126" s="4" t="s">
        <v>14</v>
      </c>
      <c r="AH126" s="2">
        <f>SUM(AH109:AH125)</f>
        <v>6</v>
      </c>
      <c r="AI126" s="2">
        <f>SUM(AI109:AI125)</f>
        <v>11</v>
      </c>
      <c r="AJ126" s="2">
        <f>SUM(AJ109:AJ125)</f>
        <v>13</v>
      </c>
      <c r="AK126" s="2">
        <f>SUM(AK109:AK125)</f>
        <v>5</v>
      </c>
      <c r="AL126" s="2">
        <f>SUM(AL109:AL125)</f>
        <v>8</v>
      </c>
      <c r="AM126">
        <f>SUM(AH126:AL126)</f>
        <v>43</v>
      </c>
      <c r="AO126" s="4" t="s">
        <v>14</v>
      </c>
      <c r="AP126" s="2">
        <f>SUM(AP109:AP125)</f>
        <v>0</v>
      </c>
      <c r="AQ126" s="2">
        <f>SUM(AQ109:AQ125)</f>
        <v>4</v>
      </c>
      <c r="AR126" s="2">
        <f>SUM(AR109:AR125)</f>
        <v>5</v>
      </c>
      <c r="AS126" s="2">
        <f>SUM(AS109:AS125)</f>
        <v>3</v>
      </c>
      <c r="AT126" s="2">
        <f>SUM(AT109:AT125)</f>
        <v>8</v>
      </c>
      <c r="AU126">
        <f>SUM(AP126:AT126)</f>
        <v>20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 s="2"/>
      <c r="C130" s="2"/>
      <c r="D130" s="2"/>
      <c r="G130">
        <f aca="true" t="shared" si="58" ref="G130:G146">G4+G25+G46+G88</f>
        <v>0</v>
      </c>
      <c r="I130" s="4">
        <v>1983</v>
      </c>
      <c r="J130" s="2"/>
      <c r="K130" s="2"/>
      <c r="L130" s="2"/>
      <c r="O130">
        <f aca="true" t="shared" si="59" ref="O130:O146">O4+O25+O46+O88</f>
        <v>0</v>
      </c>
      <c r="Q130" s="4">
        <v>1983</v>
      </c>
      <c r="R130" s="2"/>
      <c r="S130" s="2"/>
      <c r="T130" s="2"/>
      <c r="W130">
        <f aca="true" t="shared" si="60" ref="W130:W146">W4+W25+W46+W88</f>
        <v>0</v>
      </c>
      <c r="Y130" s="4">
        <v>1983</v>
      </c>
      <c r="Z130" s="2"/>
      <c r="AA130" s="2"/>
      <c r="AB130" s="2"/>
      <c r="AE130">
        <f aca="true" t="shared" si="61" ref="AE130:AE146">AE4+AE25+AE46+AE88</f>
        <v>0</v>
      </c>
      <c r="AG130" s="4">
        <v>1983</v>
      </c>
      <c r="AH130" s="2"/>
      <c r="AI130" s="2"/>
      <c r="AJ130" s="2"/>
      <c r="AM130">
        <f aca="true" t="shared" si="62" ref="AM130:AM146">AM4+AM25+AM46+AM88</f>
        <v>0</v>
      </c>
      <c r="AO130" s="4">
        <v>1983</v>
      </c>
      <c r="AP130" s="2"/>
      <c r="AQ130" s="2"/>
      <c r="AR130" s="2"/>
      <c r="AU130">
        <f aca="true" t="shared" si="63" ref="AU130:AU146">AU4+AU25+AU46+AU88</f>
        <v>0</v>
      </c>
    </row>
    <row r="131" spans="1:47" ht="12.75">
      <c r="A131" s="4">
        <v>1984</v>
      </c>
      <c r="B131" s="2">
        <f aca="true" t="shared" si="64" ref="B131:F144">B110+B5</f>
        <v>328</v>
      </c>
      <c r="C131" s="2">
        <f t="shared" si="64"/>
        <v>322</v>
      </c>
      <c r="D131" s="2">
        <f t="shared" si="64"/>
        <v>825</v>
      </c>
      <c r="E131" s="2">
        <f t="shared" si="64"/>
        <v>308</v>
      </c>
      <c r="F131" s="2">
        <f t="shared" si="64"/>
        <v>518</v>
      </c>
      <c r="G131">
        <f t="shared" si="58"/>
        <v>2301</v>
      </c>
      <c r="I131" s="4">
        <v>1984</v>
      </c>
      <c r="J131" s="2">
        <f aca="true" t="shared" si="65" ref="J131:N140">J110+J5</f>
        <v>444</v>
      </c>
      <c r="K131" s="2">
        <f t="shared" si="65"/>
        <v>622</v>
      </c>
      <c r="L131" s="2">
        <f t="shared" si="65"/>
        <v>1113</v>
      </c>
      <c r="M131" s="2">
        <f t="shared" si="65"/>
        <v>348</v>
      </c>
      <c r="N131" s="2">
        <f t="shared" si="65"/>
        <v>510</v>
      </c>
      <c r="O131">
        <f t="shared" si="59"/>
        <v>3037</v>
      </c>
      <c r="Q131" s="4">
        <v>1984</v>
      </c>
      <c r="R131" s="2">
        <f aca="true" t="shared" si="66" ref="R131:V140">R110+R5</f>
        <v>0</v>
      </c>
      <c r="S131" s="2">
        <f t="shared" si="66"/>
        <v>0</v>
      </c>
      <c r="T131" s="2">
        <f t="shared" si="66"/>
        <v>2</v>
      </c>
      <c r="U131" s="2">
        <f t="shared" si="66"/>
        <v>0</v>
      </c>
      <c r="V131" s="2">
        <f t="shared" si="66"/>
        <v>0</v>
      </c>
      <c r="W131">
        <f t="shared" si="60"/>
        <v>2</v>
      </c>
      <c r="Y131" s="4">
        <v>1984</v>
      </c>
      <c r="Z131" s="2">
        <f aca="true" t="shared" si="67" ref="Z131:AD140">Z110+Z5</f>
        <v>0</v>
      </c>
      <c r="AA131" s="2">
        <f t="shared" si="67"/>
        <v>0</v>
      </c>
      <c r="AB131" s="2">
        <f t="shared" si="67"/>
        <v>1</v>
      </c>
      <c r="AC131" s="2">
        <f t="shared" si="67"/>
        <v>0</v>
      </c>
      <c r="AD131" s="2">
        <f t="shared" si="67"/>
        <v>0</v>
      </c>
      <c r="AE131">
        <f t="shared" si="61"/>
        <v>1</v>
      </c>
      <c r="AG131" s="4">
        <v>1984</v>
      </c>
      <c r="AH131" s="2">
        <f aca="true" t="shared" si="68" ref="AH131:AL140">AH110+AH5</f>
        <v>6</v>
      </c>
      <c r="AI131" s="2">
        <f t="shared" si="68"/>
        <v>3</v>
      </c>
      <c r="AJ131" s="2">
        <f t="shared" si="68"/>
        <v>1</v>
      </c>
      <c r="AK131" s="2">
        <f t="shared" si="68"/>
        <v>5</v>
      </c>
      <c r="AL131" s="2">
        <f t="shared" si="68"/>
        <v>2</v>
      </c>
      <c r="AM131">
        <f t="shared" si="62"/>
        <v>17</v>
      </c>
      <c r="AO131" s="4">
        <v>1984</v>
      </c>
      <c r="AP131" s="2">
        <f aca="true" t="shared" si="69" ref="AP131:AT140">AP110+AP5</f>
        <v>1</v>
      </c>
      <c r="AQ131" s="2">
        <f t="shared" si="69"/>
        <v>0</v>
      </c>
      <c r="AR131" s="2">
        <f t="shared" si="69"/>
        <v>0</v>
      </c>
      <c r="AS131" s="2">
        <f t="shared" si="69"/>
        <v>1</v>
      </c>
      <c r="AT131" s="2">
        <f t="shared" si="69"/>
        <v>3</v>
      </c>
      <c r="AU131">
        <f t="shared" si="63"/>
        <v>5</v>
      </c>
    </row>
    <row r="132" spans="1:47" ht="12.75">
      <c r="A132" s="4">
        <v>1985</v>
      </c>
      <c r="B132" s="2">
        <f t="shared" si="64"/>
        <v>386</v>
      </c>
      <c r="C132" s="2">
        <f t="shared" si="64"/>
        <v>484</v>
      </c>
      <c r="D132" s="2">
        <f t="shared" si="64"/>
        <v>574</v>
      </c>
      <c r="E132" s="2">
        <f t="shared" si="64"/>
        <v>212</v>
      </c>
      <c r="F132" s="2">
        <f t="shared" si="64"/>
        <v>359</v>
      </c>
      <c r="G132">
        <f t="shared" si="58"/>
        <v>2015</v>
      </c>
      <c r="I132" s="4">
        <v>1985</v>
      </c>
      <c r="J132" s="2">
        <f t="shared" si="65"/>
        <v>551</v>
      </c>
      <c r="K132" s="2">
        <f t="shared" si="65"/>
        <v>794</v>
      </c>
      <c r="L132" s="2">
        <f t="shared" si="65"/>
        <v>777</v>
      </c>
      <c r="M132" s="2">
        <f t="shared" si="65"/>
        <v>410</v>
      </c>
      <c r="N132" s="2">
        <f t="shared" si="65"/>
        <v>288</v>
      </c>
      <c r="O132">
        <f t="shared" si="59"/>
        <v>2820</v>
      </c>
      <c r="Q132" s="4">
        <v>1985</v>
      </c>
      <c r="R132" s="2">
        <f t="shared" si="66"/>
        <v>0</v>
      </c>
      <c r="S132" s="2">
        <f t="shared" si="66"/>
        <v>1</v>
      </c>
      <c r="T132" s="2">
        <f t="shared" si="66"/>
        <v>2</v>
      </c>
      <c r="U132" s="2">
        <f t="shared" si="66"/>
        <v>1</v>
      </c>
      <c r="V132" s="2">
        <f t="shared" si="66"/>
        <v>0</v>
      </c>
      <c r="W132">
        <f t="shared" si="60"/>
        <v>4</v>
      </c>
      <c r="Y132" s="4">
        <v>1985</v>
      </c>
      <c r="Z132" s="2">
        <f t="shared" si="67"/>
        <v>0</v>
      </c>
      <c r="AA132" s="2">
        <f t="shared" si="67"/>
        <v>1</v>
      </c>
      <c r="AB132" s="2">
        <f t="shared" si="67"/>
        <v>1</v>
      </c>
      <c r="AC132" s="2">
        <f t="shared" si="67"/>
        <v>1</v>
      </c>
      <c r="AD132" s="2">
        <f t="shared" si="67"/>
        <v>0</v>
      </c>
      <c r="AE132">
        <f t="shared" si="61"/>
        <v>3</v>
      </c>
      <c r="AG132" s="4">
        <v>1985</v>
      </c>
      <c r="AH132" s="2">
        <f t="shared" si="68"/>
        <v>2</v>
      </c>
      <c r="AI132" s="2">
        <f t="shared" si="68"/>
        <v>1</v>
      </c>
      <c r="AJ132" s="2">
        <f t="shared" si="68"/>
        <v>4</v>
      </c>
      <c r="AK132" s="2">
        <f t="shared" si="68"/>
        <v>3</v>
      </c>
      <c r="AL132" s="2">
        <f t="shared" si="68"/>
        <v>1</v>
      </c>
      <c r="AM132">
        <f t="shared" si="62"/>
        <v>11</v>
      </c>
      <c r="AO132" s="4">
        <v>1985</v>
      </c>
      <c r="AP132" s="2">
        <f t="shared" si="69"/>
        <v>2</v>
      </c>
      <c r="AQ132" s="2">
        <f t="shared" si="69"/>
        <v>0</v>
      </c>
      <c r="AR132" s="2">
        <f t="shared" si="69"/>
        <v>1</v>
      </c>
      <c r="AS132" s="2">
        <f t="shared" si="69"/>
        <v>0</v>
      </c>
      <c r="AT132" s="2">
        <f t="shared" si="69"/>
        <v>2</v>
      </c>
      <c r="AU132">
        <f t="shared" si="63"/>
        <v>5</v>
      </c>
    </row>
    <row r="133" spans="1:47" ht="12.75">
      <c r="A133" s="4">
        <v>1986</v>
      </c>
      <c r="B133" s="2">
        <f t="shared" si="64"/>
        <v>424</v>
      </c>
      <c r="C133" s="2">
        <f t="shared" si="64"/>
        <v>593</v>
      </c>
      <c r="D133" s="2">
        <f t="shared" si="64"/>
        <v>565</v>
      </c>
      <c r="E133" s="2">
        <f t="shared" si="64"/>
        <v>259</v>
      </c>
      <c r="F133" s="2">
        <f t="shared" si="64"/>
        <v>386</v>
      </c>
      <c r="G133">
        <f t="shared" si="58"/>
        <v>2227</v>
      </c>
      <c r="I133" s="4">
        <v>1986</v>
      </c>
      <c r="J133" s="2">
        <f t="shared" si="65"/>
        <v>608</v>
      </c>
      <c r="K133" s="2">
        <f t="shared" si="65"/>
        <v>1028</v>
      </c>
      <c r="L133" s="2">
        <f t="shared" si="65"/>
        <v>833</v>
      </c>
      <c r="M133" s="2">
        <f t="shared" si="65"/>
        <v>393</v>
      </c>
      <c r="N133" s="2">
        <f t="shared" si="65"/>
        <v>376</v>
      </c>
      <c r="O133">
        <f t="shared" si="59"/>
        <v>3238</v>
      </c>
      <c r="Q133" s="4">
        <v>1986</v>
      </c>
      <c r="R133" s="2">
        <f t="shared" si="66"/>
        <v>1</v>
      </c>
      <c r="S133" s="2">
        <f t="shared" si="66"/>
        <v>2</v>
      </c>
      <c r="T133" s="2">
        <f t="shared" si="66"/>
        <v>0</v>
      </c>
      <c r="U133" s="2">
        <f t="shared" si="66"/>
        <v>2</v>
      </c>
      <c r="V133" s="2">
        <f t="shared" si="66"/>
        <v>0</v>
      </c>
      <c r="W133">
        <f t="shared" si="60"/>
        <v>5</v>
      </c>
      <c r="Y133" s="4">
        <v>1986</v>
      </c>
      <c r="Z133" s="2">
        <f t="shared" si="67"/>
        <v>1</v>
      </c>
      <c r="AA133" s="2">
        <f t="shared" si="67"/>
        <v>1</v>
      </c>
      <c r="AB133" s="2">
        <f t="shared" si="67"/>
        <v>2</v>
      </c>
      <c r="AC133" s="2">
        <f t="shared" si="67"/>
        <v>0</v>
      </c>
      <c r="AD133" s="2">
        <f t="shared" si="67"/>
        <v>0</v>
      </c>
      <c r="AE133">
        <f t="shared" si="61"/>
        <v>4</v>
      </c>
      <c r="AG133" s="4">
        <v>1986</v>
      </c>
      <c r="AH133" s="2">
        <f t="shared" si="68"/>
        <v>4</v>
      </c>
      <c r="AI133" s="2">
        <f t="shared" si="68"/>
        <v>0</v>
      </c>
      <c r="AJ133" s="2">
        <f t="shared" si="68"/>
        <v>3</v>
      </c>
      <c r="AK133" s="2">
        <f t="shared" si="68"/>
        <v>1</v>
      </c>
      <c r="AL133" s="2">
        <f t="shared" si="68"/>
        <v>1</v>
      </c>
      <c r="AM133">
        <f t="shared" si="62"/>
        <v>9</v>
      </c>
      <c r="AO133" s="4">
        <v>1986</v>
      </c>
      <c r="AP133" s="2">
        <f t="shared" si="69"/>
        <v>1</v>
      </c>
      <c r="AQ133" s="2">
        <f t="shared" si="69"/>
        <v>0</v>
      </c>
      <c r="AR133" s="2">
        <f t="shared" si="69"/>
        <v>0</v>
      </c>
      <c r="AS133" s="2">
        <f t="shared" si="69"/>
        <v>0</v>
      </c>
      <c r="AT133" s="2">
        <f t="shared" si="69"/>
        <v>0</v>
      </c>
      <c r="AU133">
        <f t="shared" si="63"/>
        <v>1</v>
      </c>
    </row>
    <row r="134" spans="1:47" ht="12.75">
      <c r="A134" s="4">
        <v>1987</v>
      </c>
      <c r="B134" s="2">
        <f t="shared" si="64"/>
        <v>363</v>
      </c>
      <c r="C134" s="2">
        <f t="shared" si="64"/>
        <v>560</v>
      </c>
      <c r="D134" s="2">
        <f t="shared" si="64"/>
        <v>528</v>
      </c>
      <c r="E134" s="2">
        <f t="shared" si="64"/>
        <v>303</v>
      </c>
      <c r="F134" s="2">
        <f t="shared" si="64"/>
        <v>442</v>
      </c>
      <c r="G134">
        <f t="shared" si="58"/>
        <v>2196</v>
      </c>
      <c r="I134" s="4">
        <v>1987</v>
      </c>
      <c r="J134" s="2">
        <f t="shared" si="65"/>
        <v>570</v>
      </c>
      <c r="K134" s="2">
        <f t="shared" si="65"/>
        <v>990</v>
      </c>
      <c r="L134" s="2">
        <f t="shared" si="65"/>
        <v>879</v>
      </c>
      <c r="M134" s="2">
        <f t="shared" si="65"/>
        <v>548</v>
      </c>
      <c r="N134" s="2">
        <f t="shared" si="65"/>
        <v>447</v>
      </c>
      <c r="O134">
        <f t="shared" si="59"/>
        <v>3434</v>
      </c>
      <c r="Q134" s="4">
        <v>1987</v>
      </c>
      <c r="R134" s="2">
        <f t="shared" si="66"/>
        <v>2</v>
      </c>
      <c r="S134" s="2">
        <f t="shared" si="66"/>
        <v>1</v>
      </c>
      <c r="T134" s="2">
        <f t="shared" si="66"/>
        <v>0</v>
      </c>
      <c r="U134" s="2">
        <f t="shared" si="66"/>
        <v>0</v>
      </c>
      <c r="V134" s="2">
        <f t="shared" si="66"/>
        <v>0</v>
      </c>
      <c r="W134">
        <f t="shared" si="60"/>
        <v>3</v>
      </c>
      <c r="Y134" s="4">
        <v>1987</v>
      </c>
      <c r="Z134" s="2">
        <f t="shared" si="67"/>
        <v>0</v>
      </c>
      <c r="AA134" s="2">
        <f t="shared" si="67"/>
        <v>0</v>
      </c>
      <c r="AB134" s="2">
        <f t="shared" si="67"/>
        <v>0</v>
      </c>
      <c r="AC134" s="2">
        <f t="shared" si="67"/>
        <v>0</v>
      </c>
      <c r="AD134" s="2">
        <f t="shared" si="67"/>
        <v>0</v>
      </c>
      <c r="AE134">
        <f t="shared" si="61"/>
        <v>0</v>
      </c>
      <c r="AG134" s="4">
        <v>1987</v>
      </c>
      <c r="AH134" s="2">
        <f t="shared" si="68"/>
        <v>4</v>
      </c>
      <c r="AI134" s="2">
        <f t="shared" si="68"/>
        <v>2</v>
      </c>
      <c r="AJ134" s="2">
        <f t="shared" si="68"/>
        <v>1</v>
      </c>
      <c r="AK134" s="2">
        <f t="shared" si="68"/>
        <v>7</v>
      </c>
      <c r="AL134" s="2">
        <f t="shared" si="68"/>
        <v>2</v>
      </c>
      <c r="AM134">
        <f t="shared" si="62"/>
        <v>16</v>
      </c>
      <c r="AO134" s="4">
        <v>1987</v>
      </c>
      <c r="AP134" s="2">
        <f t="shared" si="69"/>
        <v>0</v>
      </c>
      <c r="AQ134" s="2">
        <f t="shared" si="69"/>
        <v>2</v>
      </c>
      <c r="AR134" s="2">
        <f t="shared" si="69"/>
        <v>3</v>
      </c>
      <c r="AS134" s="2">
        <f t="shared" si="69"/>
        <v>1</v>
      </c>
      <c r="AT134" s="2">
        <f t="shared" si="69"/>
        <v>1</v>
      </c>
      <c r="AU134">
        <f t="shared" si="63"/>
        <v>7</v>
      </c>
    </row>
    <row r="135" spans="1:47" ht="12.75">
      <c r="A135" s="4">
        <v>1988</v>
      </c>
      <c r="B135" s="2">
        <f t="shared" si="64"/>
        <v>328</v>
      </c>
      <c r="C135" s="2">
        <f t="shared" si="64"/>
        <v>559</v>
      </c>
      <c r="D135" s="2">
        <f t="shared" si="64"/>
        <v>534</v>
      </c>
      <c r="E135" s="2">
        <f t="shared" si="64"/>
        <v>289</v>
      </c>
      <c r="F135" s="2">
        <f t="shared" si="64"/>
        <v>474</v>
      </c>
      <c r="G135">
        <f t="shared" si="58"/>
        <v>2184</v>
      </c>
      <c r="I135" s="4">
        <v>1988</v>
      </c>
      <c r="J135" s="2">
        <f t="shared" si="65"/>
        <v>572</v>
      </c>
      <c r="K135" s="2">
        <f t="shared" si="65"/>
        <v>1004</v>
      </c>
      <c r="L135" s="2">
        <f t="shared" si="65"/>
        <v>943</v>
      </c>
      <c r="M135" s="2">
        <f t="shared" si="65"/>
        <v>749</v>
      </c>
      <c r="N135" s="2">
        <f t="shared" si="65"/>
        <v>469</v>
      </c>
      <c r="O135">
        <f t="shared" si="59"/>
        <v>3737</v>
      </c>
      <c r="Q135" s="4">
        <v>1988</v>
      </c>
      <c r="R135" s="2">
        <f t="shared" si="66"/>
        <v>0</v>
      </c>
      <c r="S135" s="2">
        <f t="shared" si="66"/>
        <v>1</v>
      </c>
      <c r="T135" s="2">
        <f t="shared" si="66"/>
        <v>1</v>
      </c>
      <c r="U135" s="2">
        <f t="shared" si="66"/>
        <v>1</v>
      </c>
      <c r="V135" s="2">
        <f t="shared" si="66"/>
        <v>1</v>
      </c>
      <c r="W135">
        <f t="shared" si="60"/>
        <v>4</v>
      </c>
      <c r="Y135" s="4">
        <v>1988</v>
      </c>
      <c r="Z135" s="2">
        <f t="shared" si="67"/>
        <v>0</v>
      </c>
      <c r="AA135" s="2">
        <f t="shared" si="67"/>
        <v>0</v>
      </c>
      <c r="AB135" s="2">
        <f t="shared" si="67"/>
        <v>0</v>
      </c>
      <c r="AC135" s="2">
        <f t="shared" si="67"/>
        <v>0</v>
      </c>
      <c r="AD135" s="2">
        <f t="shared" si="67"/>
        <v>1</v>
      </c>
      <c r="AE135">
        <f t="shared" si="61"/>
        <v>1</v>
      </c>
      <c r="AG135" s="4">
        <v>1988</v>
      </c>
      <c r="AH135" s="2">
        <f t="shared" si="68"/>
        <v>2</v>
      </c>
      <c r="AI135" s="2">
        <f t="shared" si="68"/>
        <v>1</v>
      </c>
      <c r="AJ135" s="2">
        <f t="shared" si="68"/>
        <v>1</v>
      </c>
      <c r="AK135" s="2">
        <f t="shared" si="68"/>
        <v>0</v>
      </c>
      <c r="AL135" s="2">
        <f t="shared" si="68"/>
        <v>3</v>
      </c>
      <c r="AM135">
        <f t="shared" si="62"/>
        <v>7</v>
      </c>
      <c r="AO135" s="4">
        <v>1988</v>
      </c>
      <c r="AP135" s="2">
        <f t="shared" si="69"/>
        <v>1</v>
      </c>
      <c r="AQ135" s="2">
        <f t="shared" si="69"/>
        <v>4</v>
      </c>
      <c r="AR135" s="2">
        <f t="shared" si="69"/>
        <v>4</v>
      </c>
      <c r="AS135" s="2">
        <f t="shared" si="69"/>
        <v>0</v>
      </c>
      <c r="AT135" s="2">
        <f t="shared" si="69"/>
        <v>3</v>
      </c>
      <c r="AU135">
        <f t="shared" si="63"/>
        <v>12</v>
      </c>
    </row>
    <row r="136" spans="1:47" ht="12.75">
      <c r="A136" s="4">
        <v>1989</v>
      </c>
      <c r="B136" s="2">
        <f t="shared" si="64"/>
        <v>352</v>
      </c>
      <c r="C136" s="2">
        <f t="shared" si="64"/>
        <v>533</v>
      </c>
      <c r="D136" s="2">
        <f t="shared" si="64"/>
        <v>527</v>
      </c>
      <c r="E136" s="2">
        <f t="shared" si="64"/>
        <v>320</v>
      </c>
      <c r="F136" s="2">
        <f t="shared" si="64"/>
        <v>488</v>
      </c>
      <c r="G136">
        <f t="shared" si="58"/>
        <v>2220</v>
      </c>
      <c r="I136" s="4">
        <v>1989</v>
      </c>
      <c r="J136" s="2">
        <f t="shared" si="65"/>
        <v>608</v>
      </c>
      <c r="K136" s="2">
        <f t="shared" si="65"/>
        <v>1085</v>
      </c>
      <c r="L136" s="2">
        <f t="shared" si="65"/>
        <v>969</v>
      </c>
      <c r="M136" s="2">
        <f t="shared" si="65"/>
        <v>1164</v>
      </c>
      <c r="N136" s="2">
        <f t="shared" si="65"/>
        <v>480</v>
      </c>
      <c r="O136">
        <f t="shared" si="59"/>
        <v>4306</v>
      </c>
      <c r="Q136" s="4">
        <v>1989</v>
      </c>
      <c r="R136" s="2">
        <f t="shared" si="66"/>
        <v>1</v>
      </c>
      <c r="S136" s="2">
        <f t="shared" si="66"/>
        <v>0</v>
      </c>
      <c r="T136" s="2">
        <f t="shared" si="66"/>
        <v>0</v>
      </c>
      <c r="U136" s="2">
        <f t="shared" si="66"/>
        <v>2</v>
      </c>
      <c r="V136" s="2">
        <f t="shared" si="66"/>
        <v>0</v>
      </c>
      <c r="W136">
        <f t="shared" si="60"/>
        <v>3</v>
      </c>
      <c r="Y136" s="4">
        <v>1989</v>
      </c>
      <c r="Z136" s="2">
        <f t="shared" si="67"/>
        <v>0</v>
      </c>
      <c r="AA136" s="2">
        <f t="shared" si="67"/>
        <v>0</v>
      </c>
      <c r="AB136" s="2">
        <f t="shared" si="67"/>
        <v>0</v>
      </c>
      <c r="AC136" s="2">
        <f t="shared" si="67"/>
        <v>1</v>
      </c>
      <c r="AD136" s="2">
        <f t="shared" si="67"/>
        <v>0</v>
      </c>
      <c r="AE136">
        <f t="shared" si="61"/>
        <v>1</v>
      </c>
      <c r="AG136" s="4">
        <v>1989</v>
      </c>
      <c r="AH136" s="2">
        <f t="shared" si="68"/>
        <v>2</v>
      </c>
      <c r="AI136" s="2">
        <f t="shared" si="68"/>
        <v>0</v>
      </c>
      <c r="AJ136" s="2">
        <f t="shared" si="68"/>
        <v>3</v>
      </c>
      <c r="AK136" s="2">
        <f t="shared" si="68"/>
        <v>6</v>
      </c>
      <c r="AL136" s="2">
        <f t="shared" si="68"/>
        <v>0</v>
      </c>
      <c r="AM136">
        <f t="shared" si="62"/>
        <v>11</v>
      </c>
      <c r="AO136" s="4">
        <v>1989</v>
      </c>
      <c r="AP136" s="2">
        <f t="shared" si="69"/>
        <v>1</v>
      </c>
      <c r="AQ136" s="2">
        <f t="shared" si="69"/>
        <v>0</v>
      </c>
      <c r="AR136" s="2">
        <f t="shared" si="69"/>
        <v>1</v>
      </c>
      <c r="AS136" s="2">
        <f t="shared" si="69"/>
        <v>4</v>
      </c>
      <c r="AT136" s="2">
        <f t="shared" si="69"/>
        <v>1</v>
      </c>
      <c r="AU136">
        <f t="shared" si="63"/>
        <v>7</v>
      </c>
    </row>
    <row r="137" spans="1:47" ht="12.75">
      <c r="A137" s="4">
        <v>1990</v>
      </c>
      <c r="B137" s="2">
        <f t="shared" si="64"/>
        <v>347</v>
      </c>
      <c r="C137" s="2">
        <f t="shared" si="64"/>
        <v>518</v>
      </c>
      <c r="D137" s="2">
        <f t="shared" si="64"/>
        <v>574</v>
      </c>
      <c r="E137" s="2">
        <f t="shared" si="64"/>
        <v>373</v>
      </c>
      <c r="F137" s="2">
        <f t="shared" si="64"/>
        <v>455</v>
      </c>
      <c r="G137">
        <f t="shared" si="58"/>
        <v>2267</v>
      </c>
      <c r="I137" s="4">
        <v>1990</v>
      </c>
      <c r="J137" s="2">
        <f t="shared" si="65"/>
        <v>628</v>
      </c>
      <c r="K137" s="2">
        <f t="shared" si="65"/>
        <v>1004</v>
      </c>
      <c r="L137" s="2">
        <f t="shared" si="65"/>
        <v>983</v>
      </c>
      <c r="M137" s="2">
        <f t="shared" si="65"/>
        <v>1529</v>
      </c>
      <c r="N137" s="2">
        <f t="shared" si="65"/>
        <v>495</v>
      </c>
      <c r="O137">
        <f t="shared" si="59"/>
        <v>4639</v>
      </c>
      <c r="Q137" s="4">
        <v>1990</v>
      </c>
      <c r="R137" s="2">
        <f t="shared" si="66"/>
        <v>0</v>
      </c>
      <c r="S137" s="2">
        <f t="shared" si="66"/>
        <v>2</v>
      </c>
      <c r="T137" s="2">
        <f t="shared" si="66"/>
        <v>1</v>
      </c>
      <c r="U137" s="2">
        <f t="shared" si="66"/>
        <v>0</v>
      </c>
      <c r="V137" s="2">
        <f t="shared" si="66"/>
        <v>0</v>
      </c>
      <c r="W137">
        <f t="shared" si="60"/>
        <v>3</v>
      </c>
      <c r="Y137" s="4">
        <v>1990</v>
      </c>
      <c r="Z137" s="2">
        <f t="shared" si="67"/>
        <v>0</v>
      </c>
      <c r="AA137" s="2">
        <f t="shared" si="67"/>
        <v>0</v>
      </c>
      <c r="AB137" s="2">
        <f t="shared" si="67"/>
        <v>0</v>
      </c>
      <c r="AC137" s="2">
        <f t="shared" si="67"/>
        <v>0</v>
      </c>
      <c r="AD137" s="2">
        <f t="shared" si="67"/>
        <v>1</v>
      </c>
      <c r="AE137">
        <f t="shared" si="61"/>
        <v>1</v>
      </c>
      <c r="AG137" s="4">
        <v>1990</v>
      </c>
      <c r="AH137" s="2">
        <f t="shared" si="68"/>
        <v>1</v>
      </c>
      <c r="AI137" s="2">
        <f t="shared" si="68"/>
        <v>3</v>
      </c>
      <c r="AJ137" s="2">
        <f t="shared" si="68"/>
        <v>1</v>
      </c>
      <c r="AK137" s="2">
        <f t="shared" si="68"/>
        <v>1</v>
      </c>
      <c r="AL137" s="2">
        <f t="shared" si="68"/>
        <v>1</v>
      </c>
      <c r="AM137">
        <f t="shared" si="62"/>
        <v>7</v>
      </c>
      <c r="AO137" s="4">
        <v>1990</v>
      </c>
      <c r="AP137" s="2">
        <f t="shared" si="69"/>
        <v>0</v>
      </c>
      <c r="AQ137" s="2">
        <f t="shared" si="69"/>
        <v>1</v>
      </c>
      <c r="AR137" s="2">
        <f t="shared" si="69"/>
        <v>0</v>
      </c>
      <c r="AS137" s="2">
        <f t="shared" si="69"/>
        <v>3</v>
      </c>
      <c r="AT137" s="2">
        <f t="shared" si="69"/>
        <v>4</v>
      </c>
      <c r="AU137">
        <f t="shared" si="63"/>
        <v>8</v>
      </c>
    </row>
    <row r="138" spans="1:47" ht="12.75">
      <c r="A138" s="4">
        <v>1991</v>
      </c>
      <c r="B138" s="2">
        <f t="shared" si="64"/>
        <v>381</v>
      </c>
      <c r="C138" s="2">
        <f t="shared" si="64"/>
        <v>480</v>
      </c>
      <c r="D138" s="2">
        <f t="shared" si="64"/>
        <v>705</v>
      </c>
      <c r="E138" s="2">
        <f t="shared" si="64"/>
        <v>293</v>
      </c>
      <c r="F138" s="2">
        <f t="shared" si="64"/>
        <v>501</v>
      </c>
      <c r="G138">
        <f t="shared" si="58"/>
        <v>2360</v>
      </c>
      <c r="I138" s="4">
        <v>1991</v>
      </c>
      <c r="J138" s="2">
        <f t="shared" si="65"/>
        <v>724</v>
      </c>
      <c r="K138" s="2">
        <f t="shared" si="65"/>
        <v>997</v>
      </c>
      <c r="L138" s="2">
        <f t="shared" si="65"/>
        <v>1201</v>
      </c>
      <c r="M138" s="2">
        <f t="shared" si="65"/>
        <v>1609</v>
      </c>
      <c r="N138" s="2">
        <f t="shared" si="65"/>
        <v>625</v>
      </c>
      <c r="O138">
        <f t="shared" si="59"/>
        <v>5156</v>
      </c>
      <c r="Q138" s="4">
        <v>1991</v>
      </c>
      <c r="R138" s="2">
        <f t="shared" si="66"/>
        <v>2</v>
      </c>
      <c r="S138" s="2">
        <f t="shared" si="66"/>
        <v>0</v>
      </c>
      <c r="T138" s="2">
        <f t="shared" si="66"/>
        <v>3</v>
      </c>
      <c r="U138" s="2">
        <f t="shared" si="66"/>
        <v>0</v>
      </c>
      <c r="V138" s="2">
        <f t="shared" si="66"/>
        <v>2</v>
      </c>
      <c r="W138">
        <f t="shared" si="60"/>
        <v>7</v>
      </c>
      <c r="Y138" s="4">
        <v>1991</v>
      </c>
      <c r="Z138" s="2">
        <f t="shared" si="67"/>
        <v>0</v>
      </c>
      <c r="AA138" s="2">
        <f t="shared" si="67"/>
        <v>0</v>
      </c>
      <c r="AB138" s="2">
        <f t="shared" si="67"/>
        <v>0</v>
      </c>
      <c r="AC138" s="2">
        <f t="shared" si="67"/>
        <v>0</v>
      </c>
      <c r="AD138" s="2">
        <f t="shared" si="67"/>
        <v>1</v>
      </c>
      <c r="AE138">
        <f t="shared" si="61"/>
        <v>1</v>
      </c>
      <c r="AG138" s="4">
        <v>1991</v>
      </c>
      <c r="AH138" s="2">
        <f t="shared" si="68"/>
        <v>2</v>
      </c>
      <c r="AI138" s="2">
        <f t="shared" si="68"/>
        <v>2</v>
      </c>
      <c r="AJ138" s="2">
        <f t="shared" si="68"/>
        <v>2</v>
      </c>
      <c r="AK138" s="2">
        <f t="shared" si="68"/>
        <v>3</v>
      </c>
      <c r="AL138" s="2">
        <f t="shared" si="68"/>
        <v>5</v>
      </c>
      <c r="AM138">
        <f t="shared" si="62"/>
        <v>14</v>
      </c>
      <c r="AO138" s="4">
        <v>1991</v>
      </c>
      <c r="AP138" s="2">
        <f t="shared" si="69"/>
        <v>7</v>
      </c>
      <c r="AQ138" s="2">
        <f t="shared" si="69"/>
        <v>3</v>
      </c>
      <c r="AR138" s="2">
        <f t="shared" si="69"/>
        <v>3</v>
      </c>
      <c r="AS138" s="2">
        <f t="shared" si="69"/>
        <v>2</v>
      </c>
      <c r="AT138" s="2">
        <f t="shared" si="69"/>
        <v>20</v>
      </c>
      <c r="AU138">
        <f t="shared" si="63"/>
        <v>35</v>
      </c>
    </row>
    <row r="139" spans="1:47" ht="12.75">
      <c r="A139" s="4">
        <v>1992</v>
      </c>
      <c r="B139" s="2">
        <f t="shared" si="64"/>
        <v>409</v>
      </c>
      <c r="C139" s="2">
        <f t="shared" si="64"/>
        <v>530</v>
      </c>
      <c r="D139" s="2">
        <f t="shared" si="64"/>
        <v>638</v>
      </c>
      <c r="E139" s="2">
        <f t="shared" si="64"/>
        <v>255</v>
      </c>
      <c r="F139" s="2">
        <f t="shared" si="64"/>
        <v>477</v>
      </c>
      <c r="G139">
        <f t="shared" si="58"/>
        <v>2309</v>
      </c>
      <c r="I139" s="4">
        <v>1992</v>
      </c>
      <c r="J139" s="2">
        <f t="shared" si="65"/>
        <v>785</v>
      </c>
      <c r="K139" s="2">
        <f t="shared" si="65"/>
        <v>1109</v>
      </c>
      <c r="L139" s="2">
        <f t="shared" si="65"/>
        <v>1172</v>
      </c>
      <c r="M139" s="2">
        <f t="shared" si="65"/>
        <v>1983</v>
      </c>
      <c r="N139" s="2">
        <f t="shared" si="65"/>
        <v>598</v>
      </c>
      <c r="O139">
        <f t="shared" si="59"/>
        <v>5647</v>
      </c>
      <c r="Q139" s="4">
        <v>1992</v>
      </c>
      <c r="R139" s="2">
        <f t="shared" si="66"/>
        <v>2</v>
      </c>
      <c r="S139" s="2">
        <f t="shared" si="66"/>
        <v>0</v>
      </c>
      <c r="T139" s="2">
        <f t="shared" si="66"/>
        <v>1</v>
      </c>
      <c r="U139" s="2">
        <f t="shared" si="66"/>
        <v>0</v>
      </c>
      <c r="V139" s="2">
        <f t="shared" si="66"/>
        <v>0</v>
      </c>
      <c r="W139">
        <f t="shared" si="60"/>
        <v>3</v>
      </c>
      <c r="Y139" s="4">
        <v>1992</v>
      </c>
      <c r="Z139" s="2">
        <f t="shared" si="67"/>
        <v>0</v>
      </c>
      <c r="AA139" s="2">
        <f t="shared" si="67"/>
        <v>0</v>
      </c>
      <c r="AB139" s="2">
        <f t="shared" si="67"/>
        <v>1</v>
      </c>
      <c r="AC139" s="2">
        <f t="shared" si="67"/>
        <v>0</v>
      </c>
      <c r="AD139" s="2">
        <f t="shared" si="67"/>
        <v>0</v>
      </c>
      <c r="AE139">
        <f t="shared" si="61"/>
        <v>1</v>
      </c>
      <c r="AG139" s="4">
        <v>1992</v>
      </c>
      <c r="AH139" s="2">
        <f t="shared" si="68"/>
        <v>2</v>
      </c>
      <c r="AI139" s="2">
        <f t="shared" si="68"/>
        <v>4</v>
      </c>
      <c r="AJ139" s="2">
        <f t="shared" si="68"/>
        <v>3</v>
      </c>
      <c r="AK139" s="2">
        <f t="shared" si="68"/>
        <v>9</v>
      </c>
      <c r="AL139" s="2">
        <f t="shared" si="68"/>
        <v>2</v>
      </c>
      <c r="AM139">
        <f t="shared" si="62"/>
        <v>20</v>
      </c>
      <c r="AO139" s="4">
        <v>1992</v>
      </c>
      <c r="AP139" s="2">
        <f t="shared" si="69"/>
        <v>7</v>
      </c>
      <c r="AQ139" s="2">
        <f t="shared" si="69"/>
        <v>7</v>
      </c>
      <c r="AR139" s="2">
        <f t="shared" si="69"/>
        <v>18</v>
      </c>
      <c r="AS139" s="2">
        <f t="shared" si="69"/>
        <v>15</v>
      </c>
      <c r="AT139" s="2">
        <f t="shared" si="69"/>
        <v>66</v>
      </c>
      <c r="AU139">
        <f t="shared" si="63"/>
        <v>113</v>
      </c>
    </row>
    <row r="140" spans="1:47" ht="12.75">
      <c r="A140" s="4">
        <v>1993</v>
      </c>
      <c r="B140" s="2">
        <f t="shared" si="64"/>
        <v>363</v>
      </c>
      <c r="C140" s="2">
        <f t="shared" si="64"/>
        <v>549</v>
      </c>
      <c r="D140" s="2">
        <f t="shared" si="64"/>
        <v>556</v>
      </c>
      <c r="E140" s="2">
        <f t="shared" si="64"/>
        <v>280</v>
      </c>
      <c r="F140" s="2">
        <f t="shared" si="64"/>
        <v>496</v>
      </c>
      <c r="G140">
        <f t="shared" si="58"/>
        <v>2244</v>
      </c>
      <c r="I140" s="4">
        <v>1993</v>
      </c>
      <c r="J140" s="2">
        <f t="shared" si="65"/>
        <v>787</v>
      </c>
      <c r="K140" s="2">
        <f t="shared" si="65"/>
        <v>1152</v>
      </c>
      <c r="L140" s="2">
        <f t="shared" si="65"/>
        <v>1034</v>
      </c>
      <c r="M140" s="2">
        <f t="shared" si="65"/>
        <v>2176</v>
      </c>
      <c r="N140" s="2">
        <f t="shared" si="65"/>
        <v>655</v>
      </c>
      <c r="O140">
        <f t="shared" si="59"/>
        <v>5804</v>
      </c>
      <c r="Q140" s="4">
        <v>1993</v>
      </c>
      <c r="R140" s="2">
        <f t="shared" si="66"/>
        <v>0</v>
      </c>
      <c r="S140" s="2">
        <f t="shared" si="66"/>
        <v>3</v>
      </c>
      <c r="T140" s="2">
        <f t="shared" si="66"/>
        <v>2</v>
      </c>
      <c r="U140" s="2">
        <f t="shared" si="66"/>
        <v>0</v>
      </c>
      <c r="V140" s="2">
        <f t="shared" si="66"/>
        <v>1</v>
      </c>
      <c r="W140">
        <f t="shared" si="60"/>
        <v>6</v>
      </c>
      <c r="Y140" s="4">
        <v>1993</v>
      </c>
      <c r="Z140" s="2">
        <f t="shared" si="67"/>
        <v>2</v>
      </c>
      <c r="AA140" s="2">
        <f t="shared" si="67"/>
        <v>1</v>
      </c>
      <c r="AB140" s="2">
        <f t="shared" si="67"/>
        <v>1</v>
      </c>
      <c r="AC140" s="2">
        <f t="shared" si="67"/>
        <v>0</v>
      </c>
      <c r="AD140" s="2">
        <f t="shared" si="67"/>
        <v>0</v>
      </c>
      <c r="AE140">
        <f t="shared" si="61"/>
        <v>4</v>
      </c>
      <c r="AG140" s="4">
        <v>1993</v>
      </c>
      <c r="AH140" s="2">
        <f t="shared" si="68"/>
        <v>3</v>
      </c>
      <c r="AI140" s="2">
        <f t="shared" si="68"/>
        <v>1</v>
      </c>
      <c r="AJ140" s="2">
        <f t="shared" si="68"/>
        <v>0</v>
      </c>
      <c r="AK140" s="2">
        <f t="shared" si="68"/>
        <v>7</v>
      </c>
      <c r="AL140" s="2">
        <f t="shared" si="68"/>
        <v>1</v>
      </c>
      <c r="AM140">
        <f t="shared" si="62"/>
        <v>12</v>
      </c>
      <c r="AO140" s="4">
        <v>1993</v>
      </c>
      <c r="AP140" s="2">
        <f t="shared" si="69"/>
        <v>6</v>
      </c>
      <c r="AQ140" s="2">
        <f t="shared" si="69"/>
        <v>6</v>
      </c>
      <c r="AR140" s="2">
        <f t="shared" si="69"/>
        <v>21</v>
      </c>
      <c r="AS140" s="2">
        <f t="shared" si="69"/>
        <v>13</v>
      </c>
      <c r="AT140" s="2">
        <f t="shared" si="69"/>
        <v>79</v>
      </c>
      <c r="AU140">
        <f t="shared" si="63"/>
        <v>125</v>
      </c>
    </row>
    <row r="141" spans="1:47" ht="12.75">
      <c r="A141" s="4">
        <v>1994</v>
      </c>
      <c r="B141" s="2">
        <f t="shared" si="64"/>
        <v>396</v>
      </c>
      <c r="C141" s="2">
        <f t="shared" si="64"/>
        <v>582</v>
      </c>
      <c r="D141" s="2">
        <f t="shared" si="64"/>
        <v>477</v>
      </c>
      <c r="E141" s="2">
        <f t="shared" si="64"/>
        <v>223</v>
      </c>
      <c r="F141" s="2">
        <f t="shared" si="64"/>
        <v>473</v>
      </c>
      <c r="G141">
        <f t="shared" si="58"/>
        <v>2151</v>
      </c>
      <c r="I141" s="4">
        <v>1994</v>
      </c>
      <c r="J141" s="2">
        <f aca="true" t="shared" si="70" ref="J141:N146">J120+J15</f>
        <v>857</v>
      </c>
      <c r="K141" s="2">
        <f t="shared" si="70"/>
        <v>1290</v>
      </c>
      <c r="L141" s="2">
        <f t="shared" si="70"/>
        <v>723</v>
      </c>
      <c r="M141" s="2">
        <f t="shared" si="70"/>
        <v>2001</v>
      </c>
      <c r="N141" s="2">
        <f t="shared" si="70"/>
        <v>604</v>
      </c>
      <c r="O141">
        <f t="shared" si="59"/>
        <v>5475</v>
      </c>
      <c r="Q141" s="4">
        <v>1994</v>
      </c>
      <c r="R141" s="2">
        <f aca="true" t="shared" si="71" ref="R141:V146">R120+R15</f>
        <v>0</v>
      </c>
      <c r="S141" s="2">
        <f t="shared" si="71"/>
        <v>1</v>
      </c>
      <c r="T141" s="2">
        <f t="shared" si="71"/>
        <v>3</v>
      </c>
      <c r="U141" s="2">
        <f t="shared" si="71"/>
        <v>6</v>
      </c>
      <c r="V141" s="2">
        <f t="shared" si="71"/>
        <v>0</v>
      </c>
      <c r="W141">
        <f t="shared" si="60"/>
        <v>10</v>
      </c>
      <c r="Y141" s="4">
        <v>1994</v>
      </c>
      <c r="Z141" s="2">
        <f aca="true" t="shared" si="72" ref="Z141:AD146">Z120+Z15</f>
        <v>0</v>
      </c>
      <c r="AA141" s="2">
        <f t="shared" si="72"/>
        <v>0</v>
      </c>
      <c r="AB141" s="2">
        <f t="shared" si="72"/>
        <v>1</v>
      </c>
      <c r="AC141" s="2">
        <f t="shared" si="72"/>
        <v>0</v>
      </c>
      <c r="AD141" s="2">
        <f t="shared" si="72"/>
        <v>0</v>
      </c>
      <c r="AE141">
        <f t="shared" si="61"/>
        <v>1</v>
      </c>
      <c r="AG141" s="4">
        <v>1994</v>
      </c>
      <c r="AH141" s="2">
        <f aca="true" t="shared" si="73" ref="AH141:AL146">AH120+AH15</f>
        <v>9</v>
      </c>
      <c r="AI141" s="2">
        <f t="shared" si="73"/>
        <v>4</v>
      </c>
      <c r="AJ141" s="2">
        <f t="shared" si="73"/>
        <v>4</v>
      </c>
      <c r="AK141" s="2">
        <f t="shared" si="73"/>
        <v>7</v>
      </c>
      <c r="AL141" s="2">
        <f t="shared" si="73"/>
        <v>3</v>
      </c>
      <c r="AM141">
        <f t="shared" si="62"/>
        <v>27</v>
      </c>
      <c r="AO141" s="4">
        <v>1994</v>
      </c>
      <c r="AP141" s="2">
        <f aca="true" t="shared" si="74" ref="AP141:AT146">AP120+AP15</f>
        <v>2</v>
      </c>
      <c r="AQ141" s="2">
        <f t="shared" si="74"/>
        <v>2</v>
      </c>
      <c r="AR141" s="2">
        <f t="shared" si="74"/>
        <v>3</v>
      </c>
      <c r="AS141" s="2">
        <f t="shared" si="74"/>
        <v>2</v>
      </c>
      <c r="AT141" s="2">
        <f t="shared" si="74"/>
        <v>11</v>
      </c>
      <c r="AU141">
        <f t="shared" si="63"/>
        <v>20</v>
      </c>
    </row>
    <row r="142" spans="1:47" ht="12.75">
      <c r="A142" s="4">
        <v>1995</v>
      </c>
      <c r="B142" s="2">
        <f t="shared" si="64"/>
        <v>401</v>
      </c>
      <c r="C142" s="2">
        <f t="shared" si="64"/>
        <v>626</v>
      </c>
      <c r="D142" s="2">
        <f t="shared" si="64"/>
        <v>447</v>
      </c>
      <c r="E142" s="2">
        <f t="shared" si="64"/>
        <v>254</v>
      </c>
      <c r="F142" s="2">
        <f t="shared" si="64"/>
        <v>467</v>
      </c>
      <c r="G142">
        <f t="shared" si="58"/>
        <v>2195</v>
      </c>
      <c r="I142" s="4">
        <v>1995</v>
      </c>
      <c r="J142" s="2">
        <f t="shared" si="70"/>
        <v>872</v>
      </c>
      <c r="K142" s="2">
        <f t="shared" si="70"/>
        <v>1296</v>
      </c>
      <c r="L142" s="2">
        <f t="shared" si="70"/>
        <v>699</v>
      </c>
      <c r="M142" s="2">
        <f t="shared" si="70"/>
        <v>2199</v>
      </c>
      <c r="N142" s="2">
        <f t="shared" si="70"/>
        <v>701</v>
      </c>
      <c r="O142">
        <f t="shared" si="59"/>
        <v>5767</v>
      </c>
      <c r="Q142" s="4">
        <v>1995</v>
      </c>
      <c r="R142" s="2">
        <f t="shared" si="71"/>
        <v>3</v>
      </c>
      <c r="S142" s="2">
        <f t="shared" si="71"/>
        <v>3</v>
      </c>
      <c r="T142" s="2">
        <f t="shared" si="71"/>
        <v>3</v>
      </c>
      <c r="U142" s="2">
        <f t="shared" si="71"/>
        <v>2</v>
      </c>
      <c r="V142" s="2">
        <f t="shared" si="71"/>
        <v>3</v>
      </c>
      <c r="W142">
        <f t="shared" si="60"/>
        <v>14</v>
      </c>
      <c r="Y142" s="4">
        <v>1995</v>
      </c>
      <c r="Z142" s="2">
        <f t="shared" si="72"/>
        <v>0</v>
      </c>
      <c r="AA142" s="2">
        <f t="shared" si="72"/>
        <v>1</v>
      </c>
      <c r="AB142" s="2">
        <f t="shared" si="72"/>
        <v>2</v>
      </c>
      <c r="AC142" s="2">
        <f t="shared" si="72"/>
        <v>0</v>
      </c>
      <c r="AD142" s="2">
        <f t="shared" si="72"/>
        <v>0</v>
      </c>
      <c r="AE142">
        <f t="shared" si="61"/>
        <v>3</v>
      </c>
      <c r="AG142" s="4">
        <v>1995</v>
      </c>
      <c r="AH142" s="2">
        <f t="shared" si="73"/>
        <v>6</v>
      </c>
      <c r="AI142" s="2">
        <f t="shared" si="73"/>
        <v>8</v>
      </c>
      <c r="AJ142" s="2">
        <f t="shared" si="73"/>
        <v>2</v>
      </c>
      <c r="AK142" s="2">
        <f t="shared" si="73"/>
        <v>9</v>
      </c>
      <c r="AL142" s="2">
        <f t="shared" si="73"/>
        <v>5</v>
      </c>
      <c r="AM142">
        <f t="shared" si="62"/>
        <v>30</v>
      </c>
      <c r="AO142" s="4">
        <v>1995</v>
      </c>
      <c r="AP142" s="2">
        <f t="shared" si="74"/>
        <v>10</v>
      </c>
      <c r="AQ142" s="2">
        <f t="shared" si="74"/>
        <v>1</v>
      </c>
      <c r="AR142" s="2">
        <f t="shared" si="74"/>
        <v>4</v>
      </c>
      <c r="AS142" s="2">
        <f t="shared" si="74"/>
        <v>4</v>
      </c>
      <c r="AT142" s="2">
        <f t="shared" si="74"/>
        <v>6</v>
      </c>
      <c r="AU142">
        <f t="shared" si="63"/>
        <v>25</v>
      </c>
    </row>
    <row r="143" spans="1:47" ht="12.75">
      <c r="A143" s="4">
        <v>1996</v>
      </c>
      <c r="B143" s="2">
        <f t="shared" si="64"/>
        <v>419</v>
      </c>
      <c r="C143" s="2">
        <f t="shared" si="64"/>
        <v>602</v>
      </c>
      <c r="D143" s="2">
        <f t="shared" si="64"/>
        <v>525</v>
      </c>
      <c r="E143" s="2">
        <f t="shared" si="64"/>
        <v>207</v>
      </c>
      <c r="F143" s="2">
        <f t="shared" si="64"/>
        <v>414</v>
      </c>
      <c r="G143">
        <f t="shared" si="58"/>
        <v>2167</v>
      </c>
      <c r="I143" s="4">
        <v>1996</v>
      </c>
      <c r="J143" s="2">
        <f t="shared" si="70"/>
        <v>838</v>
      </c>
      <c r="K143" s="2">
        <f t="shared" si="70"/>
        <v>1382</v>
      </c>
      <c r="L143" s="2">
        <f t="shared" si="70"/>
        <v>864</v>
      </c>
      <c r="M143" s="2">
        <f t="shared" si="70"/>
        <v>1992</v>
      </c>
      <c r="N143" s="2">
        <f t="shared" si="70"/>
        <v>649</v>
      </c>
      <c r="O143">
        <f t="shared" si="59"/>
        <v>5725</v>
      </c>
      <c r="Q143" s="4">
        <v>1996</v>
      </c>
      <c r="R143" s="2">
        <f t="shared" si="71"/>
        <v>3</v>
      </c>
      <c r="S143" s="2">
        <f t="shared" si="71"/>
        <v>2</v>
      </c>
      <c r="T143" s="2">
        <f t="shared" si="71"/>
        <v>2</v>
      </c>
      <c r="U143" s="2">
        <f t="shared" si="71"/>
        <v>1</v>
      </c>
      <c r="V143" s="2">
        <f t="shared" si="71"/>
        <v>0</v>
      </c>
      <c r="W143">
        <f t="shared" si="60"/>
        <v>8</v>
      </c>
      <c r="Y143" s="4">
        <v>1996</v>
      </c>
      <c r="Z143" s="2">
        <f t="shared" si="72"/>
        <v>0</v>
      </c>
      <c r="AA143" s="2">
        <f t="shared" si="72"/>
        <v>1</v>
      </c>
      <c r="AB143" s="2">
        <f t="shared" si="72"/>
        <v>2</v>
      </c>
      <c r="AC143" s="2">
        <f t="shared" si="72"/>
        <v>0</v>
      </c>
      <c r="AD143" s="2">
        <f t="shared" si="72"/>
        <v>1</v>
      </c>
      <c r="AE143">
        <f t="shared" si="61"/>
        <v>4</v>
      </c>
      <c r="AG143" s="4">
        <v>1996</v>
      </c>
      <c r="AH143" s="2">
        <f t="shared" si="73"/>
        <v>24</v>
      </c>
      <c r="AI143" s="2">
        <f t="shared" si="73"/>
        <v>36</v>
      </c>
      <c r="AJ143" s="2">
        <f t="shared" si="73"/>
        <v>16</v>
      </c>
      <c r="AK143" s="2">
        <f t="shared" si="73"/>
        <v>24</v>
      </c>
      <c r="AL143" s="2">
        <f t="shared" si="73"/>
        <v>22</v>
      </c>
      <c r="AM143">
        <f t="shared" si="62"/>
        <v>122</v>
      </c>
      <c r="AO143" s="4">
        <v>1996</v>
      </c>
      <c r="AP143" s="2">
        <f t="shared" si="74"/>
        <v>1</v>
      </c>
      <c r="AQ143" s="2">
        <f t="shared" si="74"/>
        <v>7</v>
      </c>
      <c r="AR143" s="2">
        <f t="shared" si="74"/>
        <v>8</v>
      </c>
      <c r="AS143" s="2">
        <f t="shared" si="74"/>
        <v>3</v>
      </c>
      <c r="AT143" s="2">
        <f t="shared" si="74"/>
        <v>6</v>
      </c>
      <c r="AU143">
        <f t="shared" si="63"/>
        <v>25</v>
      </c>
    </row>
    <row r="144" spans="1:47" ht="12.75">
      <c r="A144" s="4">
        <v>1997</v>
      </c>
      <c r="B144" s="2">
        <f t="shared" si="64"/>
        <v>453</v>
      </c>
      <c r="C144" s="2">
        <f t="shared" si="64"/>
        <v>600</v>
      </c>
      <c r="D144" s="2">
        <f t="shared" si="64"/>
        <v>573</v>
      </c>
      <c r="E144" s="2">
        <f t="shared" si="64"/>
        <v>265</v>
      </c>
      <c r="F144" s="2">
        <f t="shared" si="64"/>
        <v>415</v>
      </c>
      <c r="G144">
        <f t="shared" si="58"/>
        <v>2306</v>
      </c>
      <c r="I144" s="4">
        <v>1997</v>
      </c>
      <c r="J144" s="2">
        <f t="shared" si="70"/>
        <v>892</v>
      </c>
      <c r="K144" s="2">
        <f t="shared" si="70"/>
        <v>1227</v>
      </c>
      <c r="L144" s="2">
        <f t="shared" si="70"/>
        <v>876</v>
      </c>
      <c r="M144" s="2">
        <f t="shared" si="70"/>
        <v>2090</v>
      </c>
      <c r="N144" s="2">
        <f t="shared" si="70"/>
        <v>571</v>
      </c>
      <c r="O144">
        <f t="shared" si="59"/>
        <v>5656</v>
      </c>
      <c r="Q144" s="4">
        <v>1997</v>
      </c>
      <c r="R144" s="2">
        <f t="shared" si="71"/>
        <v>2</v>
      </c>
      <c r="S144" s="2">
        <f t="shared" si="71"/>
        <v>2</v>
      </c>
      <c r="T144" s="2">
        <f t="shared" si="71"/>
        <v>1</v>
      </c>
      <c r="U144" s="2">
        <f t="shared" si="71"/>
        <v>3</v>
      </c>
      <c r="V144" s="2">
        <f t="shared" si="71"/>
        <v>0</v>
      </c>
      <c r="W144">
        <f t="shared" si="60"/>
        <v>8</v>
      </c>
      <c r="Y144" s="4">
        <v>1997</v>
      </c>
      <c r="Z144" s="2">
        <f t="shared" si="72"/>
        <v>0</v>
      </c>
      <c r="AA144" s="2">
        <f t="shared" si="72"/>
        <v>0</v>
      </c>
      <c r="AB144" s="2">
        <f t="shared" si="72"/>
        <v>0</v>
      </c>
      <c r="AC144" s="2">
        <f t="shared" si="72"/>
        <v>0</v>
      </c>
      <c r="AD144" s="2">
        <f t="shared" si="72"/>
        <v>0</v>
      </c>
      <c r="AE144">
        <f t="shared" si="61"/>
        <v>0</v>
      </c>
      <c r="AG144" s="4">
        <v>1997</v>
      </c>
      <c r="AH144" s="2">
        <f t="shared" si="73"/>
        <v>6</v>
      </c>
      <c r="AI144" s="2">
        <f t="shared" si="73"/>
        <v>4</v>
      </c>
      <c r="AJ144" s="2">
        <f t="shared" si="73"/>
        <v>5</v>
      </c>
      <c r="AK144" s="2">
        <f t="shared" si="73"/>
        <v>8</v>
      </c>
      <c r="AL144" s="2">
        <f t="shared" si="73"/>
        <v>7</v>
      </c>
      <c r="AM144">
        <f t="shared" si="62"/>
        <v>30</v>
      </c>
      <c r="AO144" s="4">
        <v>1997</v>
      </c>
      <c r="AP144" s="2">
        <f t="shared" si="74"/>
        <v>5</v>
      </c>
      <c r="AQ144" s="2">
        <f t="shared" si="74"/>
        <v>5</v>
      </c>
      <c r="AR144" s="2">
        <f t="shared" si="74"/>
        <v>7</v>
      </c>
      <c r="AS144" s="2">
        <f t="shared" si="74"/>
        <v>12</v>
      </c>
      <c r="AT144" s="2">
        <f t="shared" si="74"/>
        <v>9</v>
      </c>
      <c r="AU144">
        <f t="shared" si="63"/>
        <v>38</v>
      </c>
    </row>
    <row r="145" spans="1:47" ht="12.75">
      <c r="A145" s="4">
        <v>1998</v>
      </c>
      <c r="B145" s="2">
        <f>B124+B19</f>
        <v>477</v>
      </c>
      <c r="C145" s="2">
        <f>C124+C19</f>
        <v>668</v>
      </c>
      <c r="D145" s="2">
        <f>D124+D19</f>
        <v>612</v>
      </c>
      <c r="E145" s="2">
        <f>E124+E19</f>
        <v>307</v>
      </c>
      <c r="F145" s="2">
        <f>F124+F19</f>
        <v>447</v>
      </c>
      <c r="G145">
        <f t="shared" si="58"/>
        <v>2511</v>
      </c>
      <c r="I145" s="4">
        <v>1998</v>
      </c>
      <c r="J145" s="2">
        <f t="shared" si="70"/>
        <v>880</v>
      </c>
      <c r="K145" s="2">
        <f t="shared" si="70"/>
        <v>1244</v>
      </c>
      <c r="L145" s="2">
        <f t="shared" si="70"/>
        <v>918</v>
      </c>
      <c r="M145" s="2">
        <f t="shared" si="70"/>
        <v>2184</v>
      </c>
      <c r="N145" s="2">
        <f t="shared" si="70"/>
        <v>665</v>
      </c>
      <c r="O145">
        <f t="shared" si="59"/>
        <v>5891</v>
      </c>
      <c r="Q145" s="4">
        <v>1998</v>
      </c>
      <c r="R145" s="2">
        <f t="shared" si="71"/>
        <v>3</v>
      </c>
      <c r="S145" s="2">
        <f t="shared" si="71"/>
        <v>2</v>
      </c>
      <c r="T145" s="2">
        <f t="shared" si="71"/>
        <v>1</v>
      </c>
      <c r="U145" s="2">
        <f t="shared" si="71"/>
        <v>1</v>
      </c>
      <c r="V145" s="2">
        <f t="shared" si="71"/>
        <v>4</v>
      </c>
      <c r="W145">
        <f t="shared" si="60"/>
        <v>11</v>
      </c>
      <c r="Y145" s="4">
        <v>1998</v>
      </c>
      <c r="Z145" s="2">
        <f t="shared" si="72"/>
        <v>0</v>
      </c>
      <c r="AA145" s="2">
        <f t="shared" si="72"/>
        <v>0</v>
      </c>
      <c r="AB145" s="2">
        <f t="shared" si="72"/>
        <v>1</v>
      </c>
      <c r="AC145" s="2">
        <f t="shared" si="72"/>
        <v>1</v>
      </c>
      <c r="AD145" s="2">
        <f t="shared" si="72"/>
        <v>1</v>
      </c>
      <c r="AE145">
        <f t="shared" si="61"/>
        <v>3</v>
      </c>
      <c r="AG145" s="4">
        <v>1998</v>
      </c>
      <c r="AH145" s="2">
        <f t="shared" si="73"/>
        <v>5</v>
      </c>
      <c r="AI145" s="2">
        <f t="shared" si="73"/>
        <v>6</v>
      </c>
      <c r="AJ145" s="2">
        <f t="shared" si="73"/>
        <v>5</v>
      </c>
      <c r="AK145" s="2">
        <f t="shared" si="73"/>
        <v>15</v>
      </c>
      <c r="AL145" s="2">
        <f t="shared" si="73"/>
        <v>7</v>
      </c>
      <c r="AM145">
        <f t="shared" si="62"/>
        <v>38</v>
      </c>
      <c r="AO145" s="4">
        <v>1998</v>
      </c>
      <c r="AP145" s="2">
        <f t="shared" si="74"/>
        <v>6</v>
      </c>
      <c r="AQ145" s="2">
        <f t="shared" si="74"/>
        <v>3</v>
      </c>
      <c r="AR145" s="2">
        <f t="shared" si="74"/>
        <v>4</v>
      </c>
      <c r="AS145" s="2">
        <f t="shared" si="74"/>
        <v>2</v>
      </c>
      <c r="AT145" s="2">
        <f t="shared" si="74"/>
        <v>7</v>
      </c>
      <c r="AU145">
        <f t="shared" si="63"/>
        <v>22</v>
      </c>
    </row>
    <row r="146" spans="1:47" ht="12.75">
      <c r="A146" s="4">
        <v>1999</v>
      </c>
      <c r="B146" s="2">
        <f>B125+B20</f>
        <v>422</v>
      </c>
      <c r="C146" s="2">
        <f>C125+C20</f>
        <v>611</v>
      </c>
      <c r="D146" s="2">
        <f>D125+D20</f>
        <v>644</v>
      </c>
      <c r="E146" s="2">
        <f>E125+E20</f>
        <v>265</v>
      </c>
      <c r="F146" s="2">
        <f>F125+F20</f>
        <v>443</v>
      </c>
      <c r="G146">
        <f t="shared" si="58"/>
        <v>2385</v>
      </c>
      <c r="I146" s="4">
        <v>1999</v>
      </c>
      <c r="J146" s="2">
        <f t="shared" si="70"/>
        <v>860</v>
      </c>
      <c r="K146" s="2">
        <f t="shared" si="70"/>
        <v>1218</v>
      </c>
      <c r="L146" s="2">
        <f t="shared" si="70"/>
        <v>904</v>
      </c>
      <c r="M146" s="2">
        <f t="shared" si="70"/>
        <v>2043</v>
      </c>
      <c r="N146" s="2">
        <f t="shared" si="70"/>
        <v>610</v>
      </c>
      <c r="O146">
        <f t="shared" si="59"/>
        <v>5635</v>
      </c>
      <c r="Q146" s="4">
        <v>1999</v>
      </c>
      <c r="R146" s="2">
        <f t="shared" si="71"/>
        <v>2</v>
      </c>
      <c r="S146" s="2">
        <f t="shared" si="71"/>
        <v>2</v>
      </c>
      <c r="T146" s="2">
        <f t="shared" si="71"/>
        <v>0</v>
      </c>
      <c r="U146" s="2">
        <f t="shared" si="71"/>
        <v>0</v>
      </c>
      <c r="V146" s="2">
        <f t="shared" si="71"/>
        <v>0</v>
      </c>
      <c r="W146">
        <f t="shared" si="60"/>
        <v>4</v>
      </c>
      <c r="Y146" s="4">
        <v>1999</v>
      </c>
      <c r="Z146" s="2">
        <f t="shared" si="72"/>
        <v>0</v>
      </c>
      <c r="AA146" s="2">
        <f t="shared" si="72"/>
        <v>1</v>
      </c>
      <c r="AB146" s="2">
        <f t="shared" si="72"/>
        <v>2</v>
      </c>
      <c r="AC146" s="2">
        <f t="shared" si="72"/>
        <v>0</v>
      </c>
      <c r="AD146" s="2">
        <f t="shared" si="72"/>
        <v>1</v>
      </c>
      <c r="AE146">
        <f t="shared" si="61"/>
        <v>4</v>
      </c>
      <c r="AG146" s="4">
        <v>1999</v>
      </c>
      <c r="AH146" s="2">
        <f t="shared" si="73"/>
        <v>18</v>
      </c>
      <c r="AI146" s="2">
        <f t="shared" si="73"/>
        <v>4</v>
      </c>
      <c r="AJ146" s="2">
        <f t="shared" si="73"/>
        <v>4</v>
      </c>
      <c r="AK146" s="2">
        <f t="shared" si="73"/>
        <v>17</v>
      </c>
      <c r="AL146" s="2">
        <f t="shared" si="73"/>
        <v>4</v>
      </c>
      <c r="AM146">
        <f t="shared" si="62"/>
        <v>47</v>
      </c>
      <c r="AO146" s="4">
        <v>1999</v>
      </c>
      <c r="AP146" s="2">
        <f t="shared" si="74"/>
        <v>6</v>
      </c>
      <c r="AQ146" s="2">
        <f t="shared" si="74"/>
        <v>4</v>
      </c>
      <c r="AR146" s="2">
        <f t="shared" si="74"/>
        <v>6</v>
      </c>
      <c r="AS146" s="2">
        <f t="shared" si="74"/>
        <v>7</v>
      </c>
      <c r="AT146" s="2">
        <f t="shared" si="74"/>
        <v>7</v>
      </c>
      <c r="AU146">
        <f t="shared" si="63"/>
        <v>30</v>
      </c>
    </row>
    <row r="147" spans="1:47" ht="12.75">
      <c r="A147" s="4" t="s">
        <v>14</v>
      </c>
      <c r="B147" s="2">
        <f>SUM(B130:B146)</f>
        <v>6249</v>
      </c>
      <c r="C147" s="2">
        <f>SUM(C130:C146)</f>
        <v>8817</v>
      </c>
      <c r="D147" s="2">
        <f>SUM(D130:D146)</f>
        <v>9304</v>
      </c>
      <c r="E147" s="2">
        <f>SUM(E130:E146)</f>
        <v>4413</v>
      </c>
      <c r="F147" s="2">
        <f>SUM(F130:F146)</f>
        <v>7255</v>
      </c>
      <c r="G147">
        <f>SUM(B147:F147)</f>
        <v>36038</v>
      </c>
      <c r="I147" s="4" t="s">
        <v>14</v>
      </c>
      <c r="J147" s="2">
        <f>SUM(J130:J146)</f>
        <v>11476</v>
      </c>
      <c r="K147" s="2">
        <f>SUM(K130:K146)</f>
        <v>17442</v>
      </c>
      <c r="L147" s="2">
        <f>SUM(L130:L146)</f>
        <v>14888</v>
      </c>
      <c r="M147" s="2">
        <f>SUM(M130:M146)</f>
        <v>23418</v>
      </c>
      <c r="N147" s="2">
        <f>SUM(N130:N146)</f>
        <v>8743</v>
      </c>
      <c r="O147">
        <f>SUM(J147:N147)</f>
        <v>75967</v>
      </c>
      <c r="Q147" s="4" t="s">
        <v>14</v>
      </c>
      <c r="R147" s="2">
        <f>SUM(R130:R146)</f>
        <v>21</v>
      </c>
      <c r="S147" s="2">
        <f>SUM(S130:S146)</f>
        <v>22</v>
      </c>
      <c r="T147" s="2">
        <f>SUM(T130:T146)</f>
        <v>22</v>
      </c>
      <c r="U147" s="2">
        <f>SUM(U130:U146)</f>
        <v>19</v>
      </c>
      <c r="V147" s="2">
        <f>SUM(V130:V146)</f>
        <v>11</v>
      </c>
      <c r="W147">
        <f>SUM(R147:V147)</f>
        <v>95</v>
      </c>
      <c r="Y147" s="4" t="s">
        <v>14</v>
      </c>
      <c r="Z147" s="2">
        <f>SUM(Z130:Z146)</f>
        <v>3</v>
      </c>
      <c r="AA147" s="2">
        <f>SUM(AA130:AA146)</f>
        <v>6</v>
      </c>
      <c r="AB147" s="2">
        <f>SUM(AB130:AB146)</f>
        <v>14</v>
      </c>
      <c r="AC147" s="2">
        <f>SUM(AC130:AC146)</f>
        <v>3</v>
      </c>
      <c r="AD147" s="2">
        <f>SUM(AD130:AD146)</f>
        <v>6</v>
      </c>
      <c r="AE147">
        <f>SUM(Z147:AD147)</f>
        <v>32</v>
      </c>
      <c r="AG147" s="4" t="s">
        <v>14</v>
      </c>
      <c r="AH147" s="2">
        <f>SUM(AH130:AH146)</f>
        <v>96</v>
      </c>
      <c r="AI147" s="2">
        <f>SUM(AI130:AI146)</f>
        <v>79</v>
      </c>
      <c r="AJ147" s="2">
        <f>SUM(AJ130:AJ146)</f>
        <v>55</v>
      </c>
      <c r="AK147" s="2">
        <f>SUM(AK130:AK146)</f>
        <v>122</v>
      </c>
      <c r="AL147" s="2">
        <f>SUM(AL130:AL146)</f>
        <v>66</v>
      </c>
      <c r="AM147">
        <f>SUM(AH147:AL147)</f>
        <v>418</v>
      </c>
      <c r="AO147" s="4" t="s">
        <v>14</v>
      </c>
      <c r="AP147" s="2">
        <f>SUM(AP130:AP146)</f>
        <v>56</v>
      </c>
      <c r="AQ147" s="2">
        <f>SUM(AQ130:AQ146)</f>
        <v>45</v>
      </c>
      <c r="AR147" s="2">
        <f>SUM(AR130:AR146)</f>
        <v>83</v>
      </c>
      <c r="AS147" s="2">
        <f>SUM(AS130:AS146)</f>
        <v>69</v>
      </c>
      <c r="AT147" s="2">
        <f>SUM(AT130:AT146)</f>
        <v>225</v>
      </c>
      <c r="AU147">
        <f>SUM(AP147:AT147)</f>
        <v>478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 s="2"/>
      <c r="C1" s="2"/>
      <c r="D1" s="2"/>
      <c r="G1" s="2"/>
    </row>
    <row r="2" spans="2:7" ht="12.75">
      <c r="B2" s="2"/>
      <c r="C2" s="2"/>
      <c r="D2" s="2"/>
      <c r="G2" s="2"/>
    </row>
    <row r="3" spans="2:7" ht="12.75">
      <c r="B3" s="2"/>
      <c r="C3" s="2"/>
      <c r="D3" s="2"/>
      <c r="G3" s="2"/>
    </row>
    <row r="4" spans="2:7" ht="12.75">
      <c r="B4" s="2"/>
      <c r="C4" s="2"/>
      <c r="D4" s="2"/>
      <c r="G4" s="2"/>
    </row>
    <row r="5" spans="2:7" ht="12.75">
      <c r="B5" s="2"/>
      <c r="C5" s="2"/>
      <c r="D5" s="2"/>
      <c r="G5" s="2"/>
    </row>
    <row r="6" spans="2:7" ht="12.75">
      <c r="B6" s="2"/>
      <c r="C6" s="2"/>
      <c r="D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/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/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7" ht="12.75">
      <c r="B12" s="2"/>
      <c r="C12" s="2"/>
      <c r="D12" s="2"/>
      <c r="E12" s="2"/>
      <c r="F12" s="2"/>
      <c r="G12" s="2"/>
    </row>
    <row r="13" spans="2:7" ht="12.75">
      <c r="B13" s="2"/>
      <c r="C13" s="2"/>
      <c r="D13" s="2"/>
      <c r="E13" s="2"/>
      <c r="F13" s="2"/>
      <c r="G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7" ht="12.75">
      <c r="B16" s="2"/>
      <c r="C16" s="2"/>
      <c r="D16" s="2"/>
      <c r="E16" s="2"/>
      <c r="F16" s="2"/>
      <c r="G16" s="2"/>
    </row>
    <row r="17" spans="2:7" ht="12.75">
      <c r="B17" s="2"/>
      <c r="C17" s="2"/>
      <c r="D17" s="2"/>
      <c r="E17" s="2"/>
      <c r="F17" s="2"/>
      <c r="G17" s="2"/>
    </row>
    <row r="18" spans="2:7" ht="12.75">
      <c r="B18" s="2"/>
      <c r="C18" s="2"/>
      <c r="D18" s="2"/>
      <c r="E18" s="2"/>
      <c r="F18" s="2"/>
      <c r="G18" s="2"/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5" ht="12.75">
      <c r="G25" s="2"/>
    </row>
    <row r="26" ht="12.75">
      <c r="G26" s="2"/>
    </row>
    <row r="27" spans="3:7" ht="12.75">
      <c r="C27" s="2"/>
      <c r="G27" s="2"/>
    </row>
    <row r="28" spans="3:7" ht="12.75">
      <c r="C28" s="2"/>
      <c r="D28" s="2"/>
      <c r="G28" s="2"/>
    </row>
    <row r="29" spans="4:7" ht="12.75">
      <c r="D29" s="2"/>
      <c r="G29" s="2"/>
    </row>
    <row r="30" spans="3:7" ht="12.75">
      <c r="C30" s="2"/>
      <c r="D30" s="2"/>
      <c r="E30" s="2"/>
      <c r="G30" s="2"/>
    </row>
    <row r="31" spans="3:7" ht="12.75">
      <c r="C31" s="2"/>
      <c r="D31" s="2"/>
      <c r="E31" s="2"/>
      <c r="G31" s="2"/>
    </row>
    <row r="32" spans="2:7" ht="12.75">
      <c r="B32" s="2"/>
      <c r="C32" s="2"/>
      <c r="D32" s="2"/>
      <c r="E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7" ht="12.75">
      <c r="B42" s="2"/>
      <c r="C42" s="2"/>
      <c r="D42" s="2"/>
      <c r="E42" s="2"/>
      <c r="F42" s="2"/>
      <c r="G42" s="2"/>
    </row>
    <row r="43" spans="2:7" ht="12.75"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C46" s="2"/>
      <c r="D46" s="2"/>
      <c r="E46" s="2"/>
      <c r="F46" s="2"/>
      <c r="G46" s="2"/>
    </row>
    <row r="47" spans="2:4" ht="12.75">
      <c r="B47" s="2"/>
      <c r="C47" s="2"/>
      <c r="D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7" ht="12.75">
      <c r="B52" s="2"/>
      <c r="C52" s="2"/>
      <c r="D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2" ht="12.75">
      <c r="C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4:7" ht="12.75"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3:8" ht="12.75">
      <c r="C94" s="2"/>
      <c r="D94" s="2"/>
      <c r="E94" s="2"/>
      <c r="F94" s="2"/>
      <c r="G94" s="2"/>
      <c r="H94" s="2"/>
    </row>
    <row r="95" spans="3:8" ht="12.75">
      <c r="C95" s="2"/>
      <c r="D95" s="2"/>
      <c r="E95" s="2"/>
      <c r="F95" s="2"/>
      <c r="G95" s="2"/>
      <c r="H95" s="2"/>
    </row>
    <row r="96" spans="3:8" ht="12.75">
      <c r="C96" s="2"/>
      <c r="D96" s="2"/>
      <c r="E96" s="2"/>
      <c r="F96" s="2"/>
      <c r="G96" s="2"/>
      <c r="H96" s="2"/>
    </row>
    <row r="99" spans="2:4" ht="12.75">
      <c r="B99" s="2"/>
      <c r="C99" s="2"/>
      <c r="D99" s="2"/>
    </row>
    <row r="100" spans="3:4" ht="12.75">
      <c r="C100" s="2"/>
      <c r="D100" s="2"/>
    </row>
    <row r="101" spans="2:4" ht="12.75">
      <c r="B101" s="2"/>
      <c r="C101" s="2"/>
      <c r="D101" s="2"/>
    </row>
    <row r="102" spans="3:7" ht="12.75">
      <c r="C102" s="2"/>
      <c r="D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3:8" ht="12.75">
      <c r="C120" s="2"/>
      <c r="D120" s="2"/>
      <c r="E120" s="2"/>
      <c r="F120" s="2"/>
      <c r="G120" s="2"/>
      <c r="H120" s="2"/>
    </row>
    <row r="121" spans="3:8" ht="12.75">
      <c r="C121" s="2"/>
      <c r="D121" s="2"/>
      <c r="E121" s="2"/>
      <c r="F121" s="2"/>
      <c r="G121" s="2"/>
      <c r="H121" s="2"/>
    </row>
    <row r="122" spans="3:8" ht="12.75">
      <c r="C122" s="2"/>
      <c r="D122" s="2"/>
      <c r="E122" s="2"/>
      <c r="F122" s="2"/>
      <c r="G122" s="2"/>
      <c r="H122" s="2"/>
    </row>
    <row r="127" ht="12.75">
      <c r="G127" s="2"/>
    </row>
    <row r="128" ht="12.75">
      <c r="G128" s="2"/>
    </row>
    <row r="129" ht="12.75">
      <c r="G129" s="2"/>
    </row>
    <row r="130" spans="6:7" ht="12.75">
      <c r="F130" s="2"/>
      <c r="G130" s="2"/>
    </row>
    <row r="131" spans="4:7" ht="12.75">
      <c r="D131" s="2"/>
      <c r="F131" s="2"/>
      <c r="G131" s="2"/>
    </row>
    <row r="132" spans="4:8" ht="12.75">
      <c r="D132" s="2"/>
      <c r="E132" s="2"/>
      <c r="F132" s="2"/>
      <c r="G132" s="2"/>
      <c r="H132" s="2"/>
    </row>
    <row r="133" spans="4:8" ht="12.75">
      <c r="D133" s="2"/>
      <c r="E133" s="2"/>
      <c r="F133" s="2"/>
      <c r="G133" s="2"/>
      <c r="H133" s="2"/>
    </row>
    <row r="134" spans="4:8" ht="12.75">
      <c r="D134" s="2"/>
      <c r="E134" s="2"/>
      <c r="F134" s="2"/>
      <c r="G134" s="2"/>
      <c r="H134" s="2"/>
    </row>
    <row r="135" spans="4:8" ht="12.75">
      <c r="D135" s="2"/>
      <c r="E135" s="2"/>
      <c r="F135" s="2"/>
      <c r="G135" s="2"/>
      <c r="H135" s="2"/>
    </row>
    <row r="136" spans="4:8" ht="12.75">
      <c r="D136" s="2"/>
      <c r="E136" s="2"/>
      <c r="F136" s="2"/>
      <c r="G136" s="2"/>
      <c r="H136" s="2"/>
    </row>
    <row r="137" spans="4:8" ht="12.75">
      <c r="D137" s="2"/>
      <c r="E137" s="2"/>
      <c r="F137" s="2"/>
      <c r="G137" s="2"/>
      <c r="H137" s="2"/>
    </row>
    <row r="138" spans="3:8" ht="12.75">
      <c r="C138" s="2"/>
      <c r="D138" s="2"/>
      <c r="E138" s="2"/>
      <c r="F138" s="2"/>
      <c r="G138" s="2"/>
      <c r="H138" s="2"/>
    </row>
    <row r="139" spans="3:8" ht="12.75">
      <c r="C139" s="2"/>
      <c r="D139" s="2"/>
      <c r="E139" s="2"/>
      <c r="F139" s="2"/>
      <c r="G139" s="2"/>
      <c r="H139" s="2"/>
    </row>
    <row r="140" spans="3:8" ht="12.75">
      <c r="C140" s="2"/>
      <c r="D140" s="2"/>
      <c r="E140" s="2"/>
      <c r="F140" s="2"/>
      <c r="G140" s="2"/>
      <c r="H140" s="2"/>
    </row>
    <row r="141" spans="3:8" ht="12.75">
      <c r="C141" s="2"/>
      <c r="D141" s="2"/>
      <c r="E141" s="2"/>
      <c r="F141" s="2"/>
      <c r="G141" s="2"/>
      <c r="H141" s="2"/>
    </row>
    <row r="142" spans="3:8" ht="12.75">
      <c r="C142" s="2"/>
      <c r="D142" s="2"/>
      <c r="E142" s="2"/>
      <c r="F142" s="2"/>
      <c r="G142" s="2"/>
      <c r="H142" s="2"/>
    </row>
    <row r="143" spans="3:8" ht="12.75">
      <c r="C143" s="2"/>
      <c r="D143" s="2"/>
      <c r="E143" s="2"/>
      <c r="F143" s="2"/>
      <c r="G143" s="2"/>
      <c r="H143" s="2"/>
    </row>
    <row r="144" spans="3:8" ht="12.75">
      <c r="C144" s="2"/>
      <c r="D144" s="2"/>
      <c r="E144" s="2"/>
      <c r="F144" s="2"/>
      <c r="G144" s="2"/>
      <c r="H144" s="2"/>
    </row>
    <row r="145" spans="3:8" ht="12.75">
      <c r="C145" s="2"/>
      <c r="D145" s="2"/>
      <c r="E145" s="2"/>
      <c r="F145" s="2"/>
      <c r="G145" s="2"/>
      <c r="H145" s="2"/>
    </row>
    <row r="146" spans="3:8" ht="12.75">
      <c r="C146" s="2"/>
      <c r="D146" s="2"/>
      <c r="E146" s="2"/>
      <c r="F146" s="2"/>
      <c r="G146" s="2"/>
      <c r="H146" s="2"/>
    </row>
    <row r="147" spans="3:8" ht="12.75">
      <c r="C147" s="2"/>
      <c r="D147" s="2"/>
      <c r="F147" s="2"/>
      <c r="G147" s="2"/>
      <c r="H147" s="2"/>
    </row>
    <row r="148" spans="3:8" ht="12.75">
      <c r="C148" s="2"/>
      <c r="D148" s="2"/>
      <c r="F148" s="2"/>
      <c r="G148" s="2"/>
      <c r="H148" s="2"/>
    </row>
    <row r="152" spans="2:7" ht="12.75">
      <c r="B152" s="2"/>
      <c r="G152" s="2"/>
    </row>
    <row r="153" spans="2:7" ht="12.75">
      <c r="B153" s="2"/>
      <c r="G153" s="2"/>
    </row>
    <row r="154" spans="2:7" ht="12.75">
      <c r="B154" s="2"/>
      <c r="C154" s="2"/>
      <c r="G154" s="2"/>
    </row>
    <row r="155" spans="2:7" ht="12.75">
      <c r="B155" s="2"/>
      <c r="G155" s="2"/>
    </row>
    <row r="156" spans="2:7" ht="12.75">
      <c r="B156" s="2"/>
      <c r="G156" s="2"/>
    </row>
    <row r="157" spans="2:7" ht="12.75">
      <c r="B157" s="2"/>
      <c r="G157" s="2"/>
    </row>
    <row r="158" spans="2:7" ht="12.75">
      <c r="B158" s="2"/>
      <c r="E158" s="2"/>
      <c r="F158" s="2"/>
      <c r="G158" s="2"/>
    </row>
    <row r="159" spans="2:7" ht="12.75">
      <c r="B159" s="2"/>
      <c r="E159" s="2"/>
      <c r="F159" s="2"/>
      <c r="G159" s="2"/>
    </row>
    <row r="160" spans="2:7" ht="12.75">
      <c r="B160" s="2"/>
      <c r="E160" s="2"/>
      <c r="F160" s="2"/>
      <c r="G160" s="2"/>
    </row>
    <row r="161" spans="2:7" ht="12.75">
      <c r="B161" s="2"/>
      <c r="C161" s="2"/>
      <c r="E161" s="2"/>
      <c r="F161" s="2"/>
      <c r="G161" s="2"/>
    </row>
    <row r="162" spans="2:7" ht="12.75">
      <c r="B162" s="2"/>
      <c r="C162" s="2"/>
      <c r="E162" s="2"/>
      <c r="F162" s="2"/>
      <c r="G162" s="2"/>
    </row>
    <row r="163" spans="2:7" ht="12.75">
      <c r="B163" s="2"/>
      <c r="C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  <row r="167" spans="2:7" ht="12.75">
      <c r="B167" s="2"/>
      <c r="C167" s="2"/>
      <c r="D167" s="2"/>
      <c r="E167" s="2"/>
      <c r="F167" s="2"/>
      <c r="G167" s="2"/>
    </row>
    <row r="168" spans="2:7" ht="12.75">
      <c r="B168" s="2"/>
      <c r="C168" s="2"/>
      <c r="D168" s="2"/>
      <c r="E168" s="2"/>
      <c r="F168" s="2"/>
      <c r="G168" s="2"/>
    </row>
    <row r="169" spans="2:7" ht="12.75">
      <c r="B169" s="2"/>
      <c r="C169" s="2"/>
      <c r="D169" s="2"/>
      <c r="E169" s="2"/>
      <c r="F169" s="2"/>
      <c r="G169" s="2"/>
    </row>
    <row r="170" spans="2:7" ht="12.75">
      <c r="B170" s="2"/>
      <c r="C170" s="2"/>
      <c r="D170" s="2"/>
      <c r="E170" s="2"/>
      <c r="F170" s="2"/>
      <c r="G170" s="2"/>
    </row>
    <row r="171" spans="2:7" ht="12.75">
      <c r="B171" s="2"/>
      <c r="C171" s="2"/>
      <c r="D171" s="2"/>
      <c r="E171" s="2"/>
      <c r="F171" s="2"/>
      <c r="G171" s="2"/>
    </row>
    <row r="172" spans="2:7" ht="12.75">
      <c r="B172" s="2"/>
      <c r="C172" s="2"/>
      <c r="D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30" ht="12.75">
      <c r="C230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ht="12.75">
      <c r="B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71" ht="12.75">
      <c r="B271" s="2"/>
    </row>
    <row r="272" ht="12.75">
      <c r="B272" s="2"/>
    </row>
    <row r="273" spans="2:6" ht="12.75">
      <c r="B273" s="2"/>
      <c r="F273" s="2"/>
    </row>
    <row r="294" ht="12.75">
      <c r="C294" s="2"/>
    </row>
    <row r="306" ht="12.75">
      <c r="D306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spans="2:4" ht="12.75">
      <c r="B316" s="2"/>
      <c r="D316" s="2"/>
    </row>
    <row r="317" spans="2:4" ht="12.75">
      <c r="B317" s="2"/>
      <c r="D317" s="2"/>
    </row>
    <row r="318" spans="2:4" ht="12.75">
      <c r="B318" s="2"/>
      <c r="D318" s="2"/>
    </row>
    <row r="319" spans="2:4" ht="12.75">
      <c r="B319" s="2"/>
      <c r="D319" s="2"/>
    </row>
    <row r="320" spans="2:4" ht="12.75">
      <c r="B320" s="2"/>
      <c r="C320" s="2"/>
      <c r="D320" s="2"/>
    </row>
    <row r="321" spans="2:4" ht="12.75">
      <c r="B321" s="2"/>
      <c r="C321" s="2"/>
      <c r="D321" s="2"/>
    </row>
    <row r="322" spans="2:4" ht="12.75">
      <c r="B322" s="2"/>
      <c r="C322" s="2"/>
      <c r="D322" s="2"/>
    </row>
    <row r="323" spans="2:4" ht="12.75">
      <c r="B323" s="2"/>
      <c r="C323" s="2"/>
      <c r="D323" s="2"/>
    </row>
    <row r="324" spans="2:4" ht="12.75">
      <c r="B324" s="2"/>
      <c r="C324" s="2"/>
      <c r="D324" s="2"/>
    </row>
    <row r="325" spans="2:4" ht="12.75">
      <c r="B325" s="2"/>
      <c r="C325" s="2"/>
      <c r="D325" s="2"/>
    </row>
    <row r="326" spans="2:4" ht="12.75">
      <c r="B326" s="2"/>
      <c r="C326" s="2"/>
      <c r="D326" s="2"/>
    </row>
    <row r="327" spans="2:4" ht="12.75">
      <c r="B327" s="2"/>
      <c r="C327" s="2"/>
      <c r="D327" s="2"/>
    </row>
    <row r="328" spans="2:4" ht="12.75">
      <c r="B328" s="2"/>
      <c r="C328" s="2"/>
      <c r="D328" s="2"/>
    </row>
    <row r="329" spans="2:4" ht="12.75">
      <c r="B329" s="2"/>
      <c r="C329" s="2"/>
      <c r="D329" s="2"/>
    </row>
    <row r="330" spans="2:4" ht="12.75">
      <c r="B330" s="2"/>
      <c r="C330" s="2"/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spans="2:4" ht="12.75">
      <c r="B340" s="2"/>
      <c r="C340" s="2"/>
      <c r="D340" s="2"/>
    </row>
    <row r="341" spans="2:4" ht="12.75">
      <c r="B341" s="2"/>
      <c r="C341" s="2"/>
      <c r="D341" s="2"/>
    </row>
    <row r="342" spans="2:4" ht="12.75">
      <c r="B342" s="2"/>
      <c r="C342" s="2"/>
      <c r="D342" s="2"/>
    </row>
    <row r="343" spans="2:4" ht="12.75">
      <c r="B343" s="2"/>
      <c r="C343" s="2"/>
      <c r="D343" s="2"/>
    </row>
    <row r="344" spans="2:4" ht="12.75">
      <c r="B344" s="2"/>
      <c r="C344" s="2"/>
      <c r="D344" s="2"/>
    </row>
    <row r="345" spans="2:4" ht="12.75">
      <c r="B345" s="2"/>
      <c r="C345" s="2"/>
      <c r="D345" s="2"/>
    </row>
    <row r="346" spans="2:4" ht="12.75">
      <c r="B346" s="2"/>
      <c r="C346" s="2"/>
      <c r="D346" s="2"/>
    </row>
    <row r="347" spans="2:4" ht="12.75">
      <c r="B347" s="2"/>
      <c r="C347" s="2"/>
      <c r="D347" s="2"/>
    </row>
    <row r="348" spans="2:4" ht="12.75">
      <c r="B348" s="2"/>
      <c r="C348" s="2"/>
      <c r="D348" s="2"/>
    </row>
    <row r="349" spans="2:4" ht="12.75">
      <c r="B349" s="2"/>
      <c r="C349" s="2"/>
      <c r="D349" s="2"/>
    </row>
    <row r="350" spans="2:4" ht="12.75">
      <c r="B350" s="2"/>
      <c r="C350" s="2"/>
      <c r="D350" s="2"/>
    </row>
    <row r="351" spans="2:4" ht="12.75">
      <c r="B351" s="2"/>
      <c r="C351" s="2"/>
      <c r="D351" s="2"/>
    </row>
    <row r="352" spans="2:4" ht="12.75">
      <c r="B352" s="2"/>
      <c r="C352" s="2"/>
      <c r="D352" s="2"/>
    </row>
    <row r="353" spans="2:4" ht="12.75">
      <c r="B353" s="2"/>
      <c r="C353" s="2"/>
      <c r="D353" s="2"/>
    </row>
    <row r="354" spans="2:4" ht="12.75">
      <c r="B354" s="2"/>
      <c r="C354" s="2"/>
      <c r="D354" s="2"/>
    </row>
    <row r="355" spans="2:4" ht="12.75">
      <c r="B355" s="2"/>
      <c r="C355" s="2"/>
      <c r="D355" s="2"/>
    </row>
    <row r="356" ht="12.75">
      <c r="D356" s="2"/>
    </row>
    <row r="357" ht="12.75">
      <c r="D357" s="2"/>
    </row>
    <row r="358" spans="3:4" ht="12.75">
      <c r="C358" s="2"/>
      <c r="D358" s="2"/>
    </row>
    <row r="359" spans="3:4" ht="12.75">
      <c r="C359" s="2"/>
      <c r="D359" s="2"/>
    </row>
    <row r="360" spans="3:4" ht="12.75">
      <c r="C360" s="2"/>
      <c r="D360" s="2"/>
    </row>
    <row r="361" spans="3:4" ht="12.75">
      <c r="C361" s="2"/>
      <c r="D361" s="2"/>
    </row>
    <row r="362" spans="3:4" ht="12.75">
      <c r="C362" s="2"/>
      <c r="D362" s="2"/>
    </row>
    <row r="363" spans="3:4" ht="12.75">
      <c r="C363" s="2"/>
      <c r="D363" s="2"/>
    </row>
    <row r="364" ht="12.75">
      <c r="D364" s="2"/>
    </row>
    <row r="365" ht="12.75">
      <c r="D365" s="2"/>
    </row>
    <row r="366" spans="2:4" ht="12.75">
      <c r="B366" s="2"/>
      <c r="C366" s="2"/>
      <c r="D366" s="2"/>
    </row>
    <row r="367" spans="2:4" ht="12.75">
      <c r="B367" s="2"/>
      <c r="C367" s="2"/>
      <c r="D367" s="2"/>
    </row>
    <row r="368" spans="2:4" ht="12.75">
      <c r="B368" s="2"/>
      <c r="C368" s="2"/>
      <c r="D368" s="2"/>
    </row>
    <row r="369" spans="2:4" ht="12.75">
      <c r="B369" s="2"/>
      <c r="C369" s="2"/>
      <c r="D369" s="2"/>
    </row>
    <row r="370" spans="2:4" ht="12.75">
      <c r="B370" s="2"/>
      <c r="C370" s="2"/>
      <c r="D370" s="2"/>
    </row>
    <row r="371" spans="2:4" ht="12.75">
      <c r="B371" s="2"/>
      <c r="C371" s="2"/>
      <c r="D371" s="2"/>
    </row>
    <row r="372" spans="2:4" ht="12.75">
      <c r="B372" s="2"/>
      <c r="C372" s="2"/>
      <c r="D372" s="2"/>
    </row>
    <row r="373" spans="2:4" ht="12.75">
      <c r="B373" s="2"/>
      <c r="C373" s="2"/>
      <c r="D373" s="2"/>
    </row>
    <row r="374" spans="2:4" ht="12.75">
      <c r="B374" s="2"/>
      <c r="C374" s="2"/>
      <c r="D374" s="2"/>
    </row>
    <row r="375" spans="2:4" ht="12.75">
      <c r="B375" s="2"/>
      <c r="C375" s="2"/>
      <c r="D375" s="2"/>
    </row>
    <row r="376" spans="2:4" ht="12.75">
      <c r="B376" s="2"/>
      <c r="C376" s="2"/>
      <c r="D376" s="2"/>
    </row>
    <row r="377" spans="2:4" ht="12.75">
      <c r="B377" s="2"/>
      <c r="C377" s="2"/>
      <c r="D377" s="2"/>
    </row>
    <row r="378" spans="2:4" ht="12.75">
      <c r="B378" s="2"/>
      <c r="C378" s="2"/>
      <c r="D378" s="2"/>
    </row>
    <row r="379" spans="2:4" ht="12.75">
      <c r="B379" s="2"/>
      <c r="D379" s="2"/>
    </row>
    <row r="380" spans="2:4" ht="12.75">
      <c r="B380" s="2"/>
      <c r="D380" s="2"/>
    </row>
    <row r="383" ht="12.75">
      <c r="D383" s="2"/>
    </row>
    <row r="384" spans="3:4" ht="12.75">
      <c r="C384" s="2"/>
      <c r="D384" s="2"/>
    </row>
    <row r="385" spans="3:4" ht="12.75">
      <c r="C385" s="2"/>
      <c r="D385" s="2"/>
    </row>
    <row r="386" spans="3:4" ht="12.75">
      <c r="C386" s="2"/>
      <c r="D386" s="2"/>
    </row>
    <row r="387" spans="3:4" ht="12.75">
      <c r="C387" s="2"/>
      <c r="D387" s="2"/>
    </row>
    <row r="388" spans="3:4" ht="12.75">
      <c r="C388" s="2"/>
      <c r="D388" s="2"/>
    </row>
    <row r="389" spans="3:4" ht="12.75">
      <c r="C389" s="2"/>
      <c r="D389" s="2"/>
    </row>
    <row r="390" spans="3:4" ht="12.75">
      <c r="C390" s="2"/>
      <c r="D390" s="2"/>
    </row>
    <row r="391" spans="3:4" ht="12.75">
      <c r="C391" s="2"/>
      <c r="D391" s="2"/>
    </row>
    <row r="392" spans="3:4" ht="12.75">
      <c r="C392" s="2"/>
      <c r="D392" s="2"/>
    </row>
    <row r="393" spans="3:4" ht="12.75">
      <c r="C393" s="2"/>
      <c r="D393" s="2"/>
    </row>
    <row r="394" spans="2:4" ht="12.75">
      <c r="B394" s="2"/>
      <c r="C394" s="2"/>
      <c r="D394" s="2"/>
    </row>
    <row r="395" spans="2:4" ht="12.75">
      <c r="B395" s="2"/>
      <c r="C395" s="2"/>
      <c r="D395" s="2"/>
    </row>
    <row r="396" spans="2:4" ht="12.75">
      <c r="B396" s="2"/>
      <c r="C396" s="2"/>
      <c r="D396" s="2"/>
    </row>
    <row r="397" spans="2:4" ht="12.75">
      <c r="B397" s="2"/>
      <c r="C397" s="2"/>
      <c r="D397" s="2"/>
    </row>
    <row r="398" spans="2:4" ht="12.75">
      <c r="B398" s="2"/>
      <c r="C398" s="2"/>
      <c r="D398" s="2"/>
    </row>
    <row r="399" spans="2:4" ht="12.75">
      <c r="B399" s="2"/>
      <c r="C399" s="2"/>
      <c r="D399" s="2"/>
    </row>
    <row r="400" spans="2:4" ht="12.75">
      <c r="B400" s="2"/>
      <c r="C400" s="2"/>
      <c r="D400" s="2"/>
    </row>
    <row r="401" spans="2:4" ht="12.75">
      <c r="B401" s="2"/>
      <c r="C401" s="2"/>
      <c r="D401" s="2"/>
    </row>
    <row r="402" spans="2:4" ht="12.75">
      <c r="B402" s="2"/>
      <c r="C402" s="2"/>
      <c r="D402" s="2"/>
    </row>
    <row r="403" spans="2:4" ht="12.75">
      <c r="B403" s="2"/>
      <c r="C403" s="2"/>
      <c r="D403" s="2"/>
    </row>
    <row r="404" spans="2:4" ht="12.75">
      <c r="B404" s="2"/>
      <c r="C404" s="2"/>
      <c r="D404" s="2"/>
    </row>
    <row r="405" spans="2:4" ht="12.75">
      <c r="B405" s="2"/>
      <c r="C405" s="2"/>
      <c r="D405" s="2"/>
    </row>
    <row r="406" ht="12.75">
      <c r="D406" s="2"/>
    </row>
    <row r="407" spans="2:4" ht="12.75">
      <c r="B407" s="2"/>
      <c r="C407" s="2"/>
      <c r="D407" s="2"/>
    </row>
    <row r="408" spans="2:4" ht="12.75">
      <c r="B408" s="2"/>
      <c r="C408" s="2"/>
      <c r="D408" s="2"/>
    </row>
    <row r="409" spans="2:4" ht="12.75">
      <c r="B409" s="2"/>
      <c r="C409" s="2"/>
      <c r="D409" s="2"/>
    </row>
    <row r="410" spans="2:4" ht="12.75">
      <c r="B410" s="2"/>
      <c r="C410" s="2"/>
      <c r="D410" s="2"/>
    </row>
    <row r="411" spans="2:4" ht="12.75">
      <c r="B411" s="2"/>
      <c r="C411" s="2"/>
      <c r="D411" s="2"/>
    </row>
    <row r="412" spans="2:4" ht="12.75">
      <c r="B412" s="2"/>
      <c r="C412" s="2"/>
      <c r="D412" s="2"/>
    </row>
    <row r="413" spans="2:4" ht="12.75">
      <c r="B413" s="2"/>
      <c r="C413" s="2"/>
      <c r="D413" s="2"/>
    </row>
    <row r="414" spans="2:4" ht="12.75">
      <c r="B414" s="2"/>
      <c r="C414" s="2"/>
      <c r="D414" s="2"/>
    </row>
    <row r="415" spans="2:4" ht="12.75">
      <c r="B415" s="2"/>
      <c r="C415" s="2"/>
      <c r="D415" s="2"/>
    </row>
    <row r="416" spans="2:4" ht="12.75">
      <c r="B416" s="2"/>
      <c r="C416" s="2"/>
      <c r="D416" s="2"/>
    </row>
    <row r="417" spans="2:4" ht="12.75">
      <c r="B417" s="2"/>
      <c r="C417" s="2"/>
      <c r="D417" s="2"/>
    </row>
    <row r="418" spans="2:4" ht="12.75">
      <c r="B418" s="2"/>
      <c r="C418" s="2"/>
      <c r="D418" s="2"/>
    </row>
    <row r="419" spans="2:4" ht="12.75">
      <c r="B419" s="2"/>
      <c r="C419" s="2"/>
      <c r="D419" s="2"/>
    </row>
    <row r="420" spans="2:4" ht="12.75">
      <c r="B420" s="2"/>
      <c r="D420" s="2"/>
    </row>
    <row r="421" spans="2:4" ht="12.75">
      <c r="B421" s="2"/>
      <c r="C421" s="2"/>
      <c r="D421" s="2"/>
    </row>
    <row r="422" spans="2:4" ht="12.75">
      <c r="B422" s="2"/>
      <c r="C422" s="2"/>
      <c r="D422" s="2"/>
    </row>
    <row r="423" spans="2:4" ht="12.75">
      <c r="B423" s="2"/>
      <c r="C423" s="2"/>
      <c r="D423" s="2"/>
    </row>
    <row r="424" spans="2:4" ht="12.75">
      <c r="B424" s="2"/>
      <c r="C424" s="2"/>
      <c r="D424" s="2"/>
    </row>
    <row r="425" spans="2:4" ht="12.75">
      <c r="B425" s="2"/>
      <c r="C425" s="2"/>
      <c r="D425" s="2"/>
    </row>
    <row r="426" spans="2:4" ht="12.75">
      <c r="B426" s="2"/>
      <c r="C426" s="2"/>
      <c r="D426" s="2"/>
    </row>
    <row r="427" spans="2:4" ht="12.75">
      <c r="B427" s="2"/>
      <c r="C427" s="2"/>
      <c r="D427" s="2"/>
    </row>
    <row r="428" spans="2:4" ht="12.75">
      <c r="B428" s="2"/>
      <c r="C428" s="2"/>
      <c r="D428" s="2"/>
    </row>
    <row r="429" spans="2:4" ht="12.75">
      <c r="B429" s="2"/>
      <c r="C429" s="2"/>
      <c r="D429" s="2"/>
    </row>
    <row r="430" spans="2:4" ht="12.75">
      <c r="B430" s="2"/>
      <c r="C430" s="2"/>
      <c r="D430" s="2"/>
    </row>
    <row r="431" spans="2:4" ht="12.75">
      <c r="B431" s="2"/>
      <c r="C431" s="2"/>
      <c r="D431" s="2"/>
    </row>
    <row r="432" spans="2:4" ht="12.75">
      <c r="B432" s="2"/>
      <c r="C432" s="2"/>
      <c r="D432" s="2"/>
    </row>
    <row r="433" spans="2:4" ht="12.75">
      <c r="B433" s="2"/>
      <c r="C433" s="2"/>
      <c r="D433" s="2"/>
    </row>
    <row r="434" spans="2:4" ht="12.75">
      <c r="B434" s="2"/>
      <c r="C434" s="2"/>
      <c r="D434" s="2"/>
    </row>
    <row r="435" spans="2:4" ht="12.75">
      <c r="B435" s="2"/>
      <c r="C435" s="2"/>
      <c r="D435" s="2"/>
    </row>
    <row r="436" spans="2:4" ht="12.75">
      <c r="B436" s="2"/>
      <c r="C436" s="2"/>
      <c r="D436" s="2"/>
    </row>
    <row r="437" spans="2:4" ht="12.75">
      <c r="B437" s="2"/>
      <c r="C437" s="2"/>
      <c r="D437" s="2"/>
    </row>
    <row r="438" spans="2:4" ht="12.75">
      <c r="B438" s="2"/>
      <c r="C438" s="2"/>
      <c r="D438" s="2"/>
    </row>
    <row r="439" spans="2:4" ht="12.75">
      <c r="B439" s="2"/>
      <c r="C439" s="2"/>
      <c r="D439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42" spans="2:4" ht="12.75">
      <c r="B442" s="2"/>
      <c r="C442" s="2"/>
      <c r="D442" s="2"/>
    </row>
    <row r="443" spans="2:4" ht="12.75">
      <c r="B443" s="2"/>
      <c r="C443" s="2"/>
      <c r="D443" s="2"/>
    </row>
    <row r="444" spans="2:4" ht="12.75">
      <c r="B444" s="2"/>
      <c r="C444" s="2"/>
      <c r="D444" s="2"/>
    </row>
    <row r="445" spans="2:4" ht="12.75">
      <c r="B445" s="2"/>
      <c r="C445" s="2"/>
      <c r="D445" s="2"/>
    </row>
    <row r="446" spans="2:4" ht="12.75">
      <c r="B446" s="2"/>
      <c r="C446" s="2"/>
      <c r="D446" s="2"/>
    </row>
    <row r="447" spans="2:4" ht="12.75">
      <c r="B447" s="2"/>
      <c r="C447" s="2"/>
      <c r="D447" s="2"/>
    </row>
    <row r="448" spans="2:4" ht="12.75">
      <c r="B448" s="2"/>
      <c r="C448" s="2"/>
      <c r="D448" s="2"/>
    </row>
    <row r="449" spans="2:4" ht="12.75">
      <c r="B449" s="2"/>
      <c r="C449" s="2"/>
      <c r="D449" s="2"/>
    </row>
    <row r="450" spans="2:4" ht="12.75">
      <c r="B450" s="2"/>
      <c r="C450" s="2"/>
      <c r="D450" s="2"/>
    </row>
    <row r="451" spans="2:4" ht="12.75">
      <c r="B451" s="2"/>
      <c r="C451" s="2"/>
      <c r="D451" s="2"/>
    </row>
    <row r="452" spans="2:4" ht="12.75">
      <c r="B452" s="2"/>
      <c r="C452" s="2"/>
      <c r="D452" s="2"/>
    </row>
    <row r="453" spans="2:4" ht="12.75">
      <c r="B453" s="2"/>
      <c r="C453" s="2"/>
      <c r="D453" s="2"/>
    </row>
    <row r="454" spans="2:4" ht="12.75">
      <c r="B454" s="2"/>
      <c r="C454" s="2"/>
      <c r="D454" s="2"/>
    </row>
    <row r="455" spans="2:4" ht="12.75">
      <c r="B455" s="2"/>
      <c r="C455" s="2"/>
      <c r="D455" s="2"/>
    </row>
    <row r="456" spans="2:4" ht="12.75">
      <c r="B456" s="2"/>
      <c r="C456" s="2"/>
      <c r="D456" s="2"/>
    </row>
    <row r="457" spans="2:4" ht="12.75">
      <c r="B457" s="2"/>
      <c r="C457" s="2"/>
      <c r="D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spans="3:7" ht="12.75">
      <c r="C464" s="2"/>
      <c r="D464" s="2"/>
      <c r="F464" s="2"/>
      <c r="G464" s="2"/>
    </row>
    <row r="465" ht="12.75">
      <c r="F465" s="2"/>
    </row>
    <row r="468" ht="12.75">
      <c r="F468" s="2"/>
    </row>
    <row r="469" spans="3:6" ht="12.75">
      <c r="C469" s="2"/>
      <c r="F469" s="2"/>
    </row>
    <row r="470" spans="2:6" ht="12.75">
      <c r="B470" s="2"/>
      <c r="C470" s="2"/>
      <c r="D470" s="2"/>
      <c r="F470" s="2"/>
    </row>
    <row r="471" spans="2:6" ht="12.75">
      <c r="B471" s="2"/>
      <c r="C471" s="2"/>
      <c r="D471" s="2"/>
      <c r="F471" s="2"/>
    </row>
    <row r="472" spans="2:6" ht="12.75">
      <c r="B472" s="2"/>
      <c r="C472" s="2"/>
      <c r="D472" s="2"/>
      <c r="E472" s="2"/>
      <c r="F472" s="2"/>
    </row>
    <row r="473" spans="2:6" ht="12.75">
      <c r="B473" s="2"/>
      <c r="C473" s="2"/>
      <c r="D473" s="2"/>
      <c r="E473" s="2"/>
      <c r="F473" s="2"/>
    </row>
    <row r="474" spans="2:6" ht="12.75">
      <c r="B474" s="2"/>
      <c r="C474" s="2"/>
      <c r="D474" s="2"/>
      <c r="E474" s="2"/>
      <c r="F474" s="2"/>
    </row>
    <row r="475" spans="2:6" ht="12.75">
      <c r="B475" s="2"/>
      <c r="C475" s="2"/>
      <c r="D475" s="2"/>
      <c r="E475" s="2"/>
      <c r="F475" s="2"/>
    </row>
    <row r="476" spans="2:6" ht="12.75">
      <c r="B476" s="2"/>
      <c r="C476" s="2"/>
      <c r="D476" s="2"/>
      <c r="E476" s="2"/>
      <c r="F476" s="2"/>
    </row>
    <row r="477" spans="2:6" ht="12.75">
      <c r="B477" s="2"/>
      <c r="C477" s="2"/>
      <c r="D477" s="2"/>
      <c r="E477" s="2"/>
      <c r="F477" s="2"/>
    </row>
    <row r="478" spans="2:6" ht="12.75">
      <c r="B478" s="2"/>
      <c r="C478" s="2"/>
      <c r="D478" s="2"/>
      <c r="E478" s="2"/>
      <c r="F478" s="2"/>
    </row>
    <row r="479" spans="2:6" ht="12.75">
      <c r="B479" s="2"/>
      <c r="C479" s="2"/>
      <c r="D479" s="2"/>
      <c r="E479" s="2"/>
      <c r="F479" s="2"/>
    </row>
    <row r="480" spans="2:6" ht="12.75">
      <c r="B480" s="2"/>
      <c r="C480" s="2"/>
      <c r="D480" s="2"/>
      <c r="E480" s="2"/>
      <c r="F480" s="2"/>
    </row>
    <row r="481" spans="2:6" ht="12.75">
      <c r="B481" s="2"/>
      <c r="C481" s="2"/>
      <c r="D481" s="2"/>
      <c r="E481" s="2"/>
      <c r="F481" s="2"/>
    </row>
    <row r="482" spans="2:6" ht="12.75">
      <c r="B482" s="2"/>
      <c r="C482" s="2"/>
      <c r="D482" s="2"/>
      <c r="E482" s="2"/>
      <c r="F482" s="2"/>
    </row>
    <row r="483" spans="2:6" ht="12.75">
      <c r="B483" s="2"/>
      <c r="C483" s="2"/>
      <c r="D483" s="2"/>
      <c r="E483" s="2"/>
      <c r="F483" s="2"/>
    </row>
    <row r="484" spans="2:6" ht="12.75">
      <c r="B484" s="2"/>
      <c r="C484" s="2"/>
      <c r="D484" s="2"/>
      <c r="E484" s="2"/>
      <c r="F484" s="2"/>
    </row>
    <row r="485" ht="12.75">
      <c r="G485" s="2"/>
    </row>
    <row r="486" spans="2:6" ht="12.75">
      <c r="B486" s="2"/>
      <c r="C486" s="2"/>
      <c r="D486" s="2"/>
      <c r="E486" s="2"/>
      <c r="F486" s="2"/>
    </row>
    <row r="492" spans="3:4" ht="12.75">
      <c r="C492" s="2"/>
      <c r="D492" s="2"/>
    </row>
    <row r="503" spans="2:6" ht="12.75">
      <c r="B503" s="2"/>
      <c r="C503" s="2"/>
      <c r="D503" s="2"/>
      <c r="E503" s="2"/>
      <c r="F503" s="2"/>
    </row>
    <row r="507" spans="3:6" ht="12.75">
      <c r="C507" s="2"/>
      <c r="F507" s="2"/>
    </row>
    <row r="512" spans="4:6" ht="12.75">
      <c r="D512" s="2"/>
      <c r="F512" s="2"/>
    </row>
    <row r="524" spans="2:6" ht="12.75">
      <c r="B524" s="2"/>
      <c r="C524" s="2"/>
      <c r="D524" s="2"/>
      <c r="E524" s="2"/>
      <c r="F524" s="2"/>
    </row>
    <row r="528" spans="3:6" ht="12.75">
      <c r="C528" s="2"/>
      <c r="F528" s="2"/>
    </row>
    <row r="544" spans="2:6" ht="12.75">
      <c r="B544" s="2"/>
      <c r="C544" s="2"/>
      <c r="D544" s="2"/>
      <c r="E544" s="2"/>
      <c r="F544" s="2"/>
    </row>
    <row r="548" spans="3:6" ht="12.75">
      <c r="C548" s="2"/>
      <c r="F548" s="2"/>
    </row>
    <row r="565" spans="2:6" ht="12.75">
      <c r="B565" s="2"/>
      <c r="C565" s="2"/>
      <c r="D565" s="2"/>
      <c r="E565" s="2"/>
      <c r="F565" s="2"/>
    </row>
    <row r="566" spans="2:6" ht="12.75">
      <c r="B566" s="2"/>
      <c r="C566" s="2"/>
      <c r="D566" s="2"/>
      <c r="E566" s="2"/>
      <c r="F566" s="2"/>
    </row>
    <row r="567" spans="2:6" ht="12.75">
      <c r="B567" s="2"/>
      <c r="C567" s="2"/>
      <c r="D567" s="2"/>
      <c r="E567" s="2"/>
      <c r="F567" s="2"/>
    </row>
    <row r="568" spans="2:6" ht="12.75">
      <c r="B568" s="2"/>
      <c r="C568" s="2"/>
      <c r="D568" s="2"/>
      <c r="E568" s="2"/>
      <c r="F568" s="2"/>
    </row>
    <row r="569" spans="2:6" ht="12.75">
      <c r="B569" s="2"/>
      <c r="C569" s="2"/>
      <c r="D569" s="2"/>
      <c r="E569" s="2"/>
      <c r="F569" s="2"/>
    </row>
    <row r="570" spans="2:6" ht="12.75">
      <c r="B570" s="2"/>
      <c r="C570" s="2"/>
      <c r="D570" s="2"/>
      <c r="E570" s="2"/>
      <c r="F570" s="2"/>
    </row>
    <row r="571" spans="2:6" ht="12.75">
      <c r="B571" s="2"/>
      <c r="C571" s="2"/>
      <c r="D571" s="2"/>
      <c r="E571" s="2"/>
      <c r="F571" s="2"/>
    </row>
    <row r="572" spans="2:6" ht="12.75">
      <c r="B572" s="2"/>
      <c r="C572" s="2"/>
      <c r="D572" s="2"/>
      <c r="E572" s="2"/>
      <c r="F572" s="2"/>
    </row>
    <row r="573" spans="2:6" ht="12.75">
      <c r="B573" s="2"/>
      <c r="C573" s="2"/>
      <c r="D573" s="2"/>
      <c r="E573" s="2"/>
      <c r="F573" s="2"/>
    </row>
    <row r="574" spans="2:6" ht="12.75">
      <c r="B574" s="2"/>
      <c r="C574" s="2"/>
      <c r="D574" s="2"/>
      <c r="E574" s="2"/>
      <c r="F574" s="2"/>
    </row>
    <row r="575" spans="2:6" ht="12.75">
      <c r="B575" s="2"/>
      <c r="C575" s="2"/>
      <c r="D575" s="2"/>
      <c r="E575" s="2"/>
      <c r="F575" s="2"/>
    </row>
    <row r="576" spans="4:6" ht="12.75">
      <c r="D576" s="2"/>
      <c r="E576" s="2"/>
      <c r="F576" s="2"/>
    </row>
    <row r="577" spans="2:6" ht="12.75">
      <c r="B577" s="2"/>
      <c r="C577" s="2"/>
      <c r="D577" s="2"/>
      <c r="E577" s="2"/>
      <c r="F577" s="2"/>
    </row>
    <row r="579" spans="2:6" ht="12.75">
      <c r="B579" s="2"/>
      <c r="C579" s="2"/>
      <c r="D579" s="2"/>
      <c r="E579" s="2"/>
      <c r="F579" s="2"/>
    </row>
    <row r="598" spans="2:6" ht="12.75">
      <c r="B598" s="2"/>
      <c r="C598" s="2"/>
      <c r="E598" s="2"/>
      <c r="F598" s="2"/>
    </row>
    <row r="599" spans="2:6" ht="12.75">
      <c r="B599" s="2"/>
      <c r="C599" s="2"/>
      <c r="D599" s="2"/>
      <c r="E599" s="2"/>
      <c r="F599" s="2"/>
    </row>
    <row r="615" ht="12.75">
      <c r="C615" s="2"/>
    </row>
    <row r="619" spans="3:6" ht="12.75">
      <c r="C619" s="2"/>
      <c r="D619" s="2"/>
      <c r="E619" s="2"/>
      <c r="F619" s="2"/>
    </row>
    <row r="930" spans="2:5" ht="12.75">
      <c r="B930" s="2"/>
      <c r="E93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2003-01-28T16:16:12Z</cp:lastPrinted>
  <dcterms:created xsi:type="dcterms:W3CDTF">2002-11-27T18:07:23Z</dcterms:created>
  <dcterms:modified xsi:type="dcterms:W3CDTF">2003-05-21T21:30:04Z</dcterms:modified>
  <cp:category/>
  <cp:version/>
  <cp:contentType/>
  <cp:contentStatus/>
</cp:coreProperties>
</file>