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8" firstSheet="42" activeTab="47"/>
  </bookViews>
  <sheets>
    <sheet name="BW_POP_RATIO" sheetId="1" r:id="rId1"/>
    <sheet name="POP_%_NOT_BW" sheetId="2" r:id="rId2"/>
    <sheet name="TN_NEW_V" sheetId="3" r:id="rId3"/>
    <sheet name="TN_NEW_V_PC" sheetId="4" r:id="rId4"/>
    <sheet name="TN_NEW_R" sheetId="5" r:id="rId5"/>
    <sheet name="TN_NEW_R_PC" sheetId="6" r:id="rId6"/>
    <sheet name="TN_NEW_L" sheetId="7" r:id="rId7"/>
    <sheet name="TN_NEW_L_PC" sheetId="8" r:id="rId8"/>
    <sheet name="TN_NEW_D" sheetId="9" r:id="rId9"/>
    <sheet name="TN_NEW_D_PC" sheetId="10" r:id="rId10"/>
    <sheet name="TN_NEW_O" sheetId="11" r:id="rId11"/>
    <sheet name="TN_NEW_O_PC" sheetId="12" r:id="rId12"/>
    <sheet name="TN_NEW_T" sheetId="13" r:id="rId13"/>
    <sheet name="TN_NEW_T_PC" sheetId="14" r:id="rId14"/>
    <sheet name="TN_NEW_%" sheetId="15" r:id="rId15"/>
    <sheet name="TN_NEW_BNH_%" sheetId="16" r:id="rId16"/>
    <sheet name="TN_NEW_WNH_%" sheetId="17" r:id="rId17"/>
    <sheet name="TN_ADMIT_%" sheetId="18" r:id="rId18"/>
    <sheet name="TN_ADMIT_N" sheetId="19" r:id="rId19"/>
    <sheet name="TN_RACE_TOT" sheetId="20" r:id="rId20"/>
    <sheet name="TN_RACE_TOT_D" sheetId="21" r:id="rId21"/>
    <sheet name="TN_RACE_TOT_PC" sheetId="22" r:id="rId22"/>
    <sheet name="TN_RACE_TOT_PC_D" sheetId="23" r:id="rId23"/>
    <sheet name="TN_RACE_NEW" sheetId="24" r:id="rId24"/>
    <sheet name="TN_RACE_NEW_D" sheetId="25" r:id="rId25"/>
    <sheet name="TN_RACE_NEW_PC" sheetId="26" r:id="rId26"/>
    <sheet name="TN_RACE_NEW_PC_D" sheetId="27" r:id="rId27"/>
    <sheet name="TN_RACE_PP" sheetId="28" r:id="rId28"/>
    <sheet name="TN_RACE_PP_D" sheetId="29" r:id="rId29"/>
    <sheet name="TN_RACE_PP_PC" sheetId="30" r:id="rId30"/>
    <sheet name="TN_RACE_PP_PC_D" sheetId="31" r:id="rId31"/>
    <sheet name="TN_RACE_OTHER" sheetId="32" r:id="rId32"/>
    <sheet name="TN_RACE_OTHER_D" sheetId="33" r:id="rId33"/>
    <sheet name="TN_RACE_OTHER_PC" sheetId="34" r:id="rId34"/>
    <sheet name="TN_RACE_OTH_PC_D" sheetId="35" r:id="rId35"/>
    <sheet name="TN_RACE_PP+OTH" sheetId="36" r:id="rId36"/>
    <sheet name="TN_RACE_PP+OTH_D" sheetId="37" r:id="rId37"/>
    <sheet name="TN_RACE_PP+OTH_PC" sheetId="38" r:id="rId38"/>
    <sheet name="TN_RACE_PP+OTH_PC_D" sheetId="39" r:id="rId39"/>
    <sheet name="TN_RACE_%_TOT" sheetId="40" r:id="rId40"/>
    <sheet name="TN_RACEBAL_%_TOT" sheetId="41" r:id="rId41"/>
    <sheet name="TN_RACEBAL_TOT" sheetId="42" r:id="rId42"/>
    <sheet name="TN_RACEBAL_TOT_PC" sheetId="43" r:id="rId43"/>
    <sheet name="TN_RACEBAL_%_NEW" sheetId="44" r:id="rId44"/>
    <sheet name="TN_RACEBAL_NEW" sheetId="45" r:id="rId45"/>
    <sheet name="TN_RACEBAL_NEW_PC" sheetId="46" r:id="rId46"/>
    <sheet name="TN_Data1" sheetId="47" r:id="rId47"/>
    <sheet name="TN_Data2" sheetId="48" r:id="rId48"/>
    <sheet name="TN_Data3" sheetId="49" r:id="rId49"/>
    <sheet name="TN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<sst xmlns="http://schemas.openxmlformats.org/spreadsheetml/2006/main" count="728" uniqueCount="38">
  <si>
    <t>TENNESSEE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</si>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</sst>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TN_Data2!$AA$110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TN_Data2!$AA$111:$AA$127</c:f>
              <c:numCache>
                <c:ptCount val="17"/>
                <c:pt idx="0">
                  <c:v>83.13735042148093</c:v>
                </c:pt>
                <c:pt idx="1">
                  <c:v>83.11656583613947</c:v>
                </c:pt>
                <c:pt idx="2">
                  <c:v>83.05554942892238</c:v>
                </c:pt>
                <c:pt idx="3">
                  <c:v>82.98488495421338</c:v>
                </c:pt>
                <c:pt idx="4">
                  <c:v>82.89896651410356</c:v>
                </c:pt>
                <c:pt idx="5">
                  <c:v>82.75967967326159</c:v>
                </c:pt>
                <c:pt idx="6">
                  <c:v>82.65420365918196</c:v>
                </c:pt>
                <c:pt idx="7">
                  <c:v>82.56810068895066</c:v>
                </c:pt>
                <c:pt idx="8">
                  <c:v>82.43953873204273</c:v>
                </c:pt>
                <c:pt idx="9">
                  <c:v>82.28605550180605</c:v>
                </c:pt>
                <c:pt idx="10">
                  <c:v>82.08071469892046</c:v>
                </c:pt>
                <c:pt idx="11">
                  <c:v>81.90937235135432</c:v>
                </c:pt>
                <c:pt idx="12">
                  <c:v>81.78190433888018</c:v>
                </c:pt>
                <c:pt idx="13">
                  <c:v>81.60993650980055</c:v>
                </c:pt>
                <c:pt idx="14">
                  <c:v>81.47793232712948</c:v>
                </c:pt>
                <c:pt idx="15">
                  <c:v>81.26828402708867</c:v>
                </c:pt>
                <c:pt idx="16">
                  <c:v>81.088677285729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TN_Data2!$AB$111:$AB$127</c:f>
              <c:numCache>
                <c:ptCount val="17"/>
                <c:pt idx="0">
                  <c:v>15.589279276185897</c:v>
                </c:pt>
                <c:pt idx="1">
                  <c:v>15.579884704555958</c:v>
                </c:pt>
                <c:pt idx="2">
                  <c:v>15.605785935813998</c:v>
                </c:pt>
                <c:pt idx="3">
                  <c:v>15.644682258212237</c:v>
                </c:pt>
                <c:pt idx="4">
                  <c:v>15.699217573128156</c:v>
                </c:pt>
                <c:pt idx="5">
                  <c:v>15.799082250913488</c:v>
                </c:pt>
                <c:pt idx="6">
                  <c:v>15.86627425881244</c:v>
                </c:pt>
                <c:pt idx="7">
                  <c:v>15.915856170559762</c:v>
                </c:pt>
                <c:pt idx="8">
                  <c:v>15.986157756616992</c:v>
                </c:pt>
                <c:pt idx="9">
                  <c:v>16.087857217362828</c:v>
                </c:pt>
                <c:pt idx="10">
                  <c:v>16.205212847245573</c:v>
                </c:pt>
                <c:pt idx="11">
                  <c:v>16.26347855594482</c:v>
                </c:pt>
                <c:pt idx="12">
                  <c:v>16.275704194179617</c:v>
                </c:pt>
                <c:pt idx="13">
                  <c:v>16.32491941396905</c:v>
                </c:pt>
                <c:pt idx="14">
                  <c:v>16.36699759948669</c:v>
                </c:pt>
                <c:pt idx="15">
                  <c:v>16.45556455663955</c:v>
                </c:pt>
                <c:pt idx="16">
                  <c:v>16.53360469113446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TN_Data2!$AF$111:$AF$127</c:f>
              <c:numCache>
                <c:ptCount val="17"/>
                <c:pt idx="0">
                  <c:v>1.2733703023331717</c:v>
                </c:pt>
                <c:pt idx="1">
                  <c:v>1.3035494593045698</c:v>
                </c:pt>
                <c:pt idx="2">
                  <c:v>1.3386646352636262</c:v>
                </c:pt>
                <c:pt idx="3">
                  <c:v>1.3704327875743783</c:v>
                </c:pt>
                <c:pt idx="4">
                  <c:v>1.4018159127682814</c:v>
                </c:pt>
                <c:pt idx="5">
                  <c:v>1.4412380758249252</c:v>
                </c:pt>
                <c:pt idx="6">
                  <c:v>1.4795220820055999</c:v>
                </c:pt>
                <c:pt idx="7">
                  <c:v>1.5160431404895736</c:v>
                </c:pt>
                <c:pt idx="8">
                  <c:v>1.5743035113402737</c:v>
                </c:pt>
                <c:pt idx="9">
                  <c:v>1.6260872808311255</c:v>
                </c:pt>
                <c:pt idx="10">
                  <c:v>1.7140724538339676</c:v>
                </c:pt>
                <c:pt idx="11">
                  <c:v>1.8271490927008607</c:v>
                </c:pt>
                <c:pt idx="12">
                  <c:v>1.942391466940201</c:v>
                </c:pt>
                <c:pt idx="13">
                  <c:v>2.0651440762304034</c:v>
                </c:pt>
                <c:pt idx="14">
                  <c:v>2.155070073383829</c:v>
                </c:pt>
                <c:pt idx="15">
                  <c:v>2.27615141627178</c:v>
                </c:pt>
                <c:pt idx="16">
                  <c:v>2.3777180231365342</c:v>
                </c:pt>
              </c:numCache>
            </c:numRef>
          </c:yVal>
          <c:smooth val="0"/>
        </c:ser>
        <c:axId val="29975500"/>
        <c:axId val="1344045"/>
      </c:scatterChart>
      <c:scatterChart>
        <c:scatterStyle val="lineMarker"/>
        <c:varyColors val="0"/>
        <c:ser>
          <c:idx val="0"/>
          <c:order val="0"/>
          <c:tx>
            <c:strRef>
              <c:f>TN_Data2!$AG$110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TN_Data2!$AG$111:$AG$127</c:f>
              <c:numCache>
                <c:ptCount val="17"/>
                <c:pt idx="0">
                  <c:v>0.18751234189149665</c:v>
                </c:pt>
                <c:pt idx="1">
                  <c:v>0.187446203387072</c:v>
                </c:pt>
                <c:pt idx="2">
                  <c:v>0.18789576425798232</c:v>
                </c:pt>
                <c:pt idx="3">
                  <c:v>0.18852447969102004</c:v>
                </c:pt>
                <c:pt idx="4">
                  <c:v>0.18937772367110578</c:v>
                </c:pt>
                <c:pt idx="5">
                  <c:v>0.19090313439212034</c:v>
                </c:pt>
                <c:pt idx="6">
                  <c:v>0.19195967726258378</c:v>
                </c:pt>
                <c:pt idx="7">
                  <c:v>0.19276035221541235</c:v>
                </c:pt>
                <c:pt idx="8">
                  <c:v>0.19391372152842318</c:v>
                </c:pt>
                <c:pt idx="9">
                  <c:v>0.19551134295178027</c:v>
                </c:pt>
                <c:pt idx="10">
                  <c:v>0.197430211307099</c:v>
                </c:pt>
                <c:pt idx="11">
                  <c:v>0.19855454985275456</c:v>
                </c:pt>
                <c:pt idx="12">
                  <c:v>0.19901351436789588</c:v>
                </c:pt>
                <c:pt idx="13">
                  <c:v>0.2000359283701757</c:v>
                </c:pt>
                <c:pt idx="14">
                  <c:v>0.20087644754869433</c:v>
                </c:pt>
                <c:pt idx="15">
                  <c:v>0.20248445938829615</c:v>
                </c:pt>
                <c:pt idx="16">
                  <c:v>0.20389535561019997</c:v>
                </c:pt>
              </c:numCache>
            </c:numRef>
          </c:yVal>
          <c:smooth val="0"/>
        </c:ser>
        <c:axId val="12096406"/>
        <c:axId val="41758791"/>
      </c:scatterChart>
      <c:valAx>
        <c:axId val="299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44045"/>
        <c:crosses val="autoZero"/>
        <c:crossBetween val="midCat"/>
        <c:dispUnits/>
        <c:majorUnit val="1"/>
      </c:valAx>
      <c:valAx>
        <c:axId val="134404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9975500"/>
        <c:crosses val="autoZero"/>
        <c:crossBetween val="midCat"/>
        <c:dispUnits/>
        <c:majorUnit val="10"/>
      </c:valAx>
      <c:valAx>
        <c:axId val="12096406"/>
        <c:scaling>
          <c:orientation val="minMax"/>
        </c:scaling>
        <c:axPos val="b"/>
        <c:delete val="1"/>
        <c:majorTickMark val="in"/>
        <c:minorTickMark val="none"/>
        <c:tickLblPos val="nextTo"/>
        <c:crossAx val="41758791"/>
        <c:crosses val="max"/>
        <c:crossBetween val="midCat"/>
        <c:dispUnits/>
      </c:valAx>
      <c:valAx>
        <c:axId val="41758791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096406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TENNESSEE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TN_Data3!$L$65:$L$81</c:f>
              <c:numCache>
                <c:ptCount val="17"/>
                <c:pt idx="0">
                  <c:v>4.026844598129943</c:v>
                </c:pt>
                <c:pt idx="1">
                  <c:v>2.336053338002017</c:v>
                </c:pt>
                <c:pt idx="2">
                  <c:v>1.4043814146717004</c:v>
                </c:pt>
                <c:pt idx="3">
                  <c:v>3.9670198246729815</c:v>
                </c:pt>
                <c:pt idx="4">
                  <c:v>4.51449392144831</c:v>
                </c:pt>
                <c:pt idx="5">
                  <c:v>5.712789507509938</c:v>
                </c:pt>
                <c:pt idx="6">
                  <c:v>8.249373321775904</c:v>
                </c:pt>
                <c:pt idx="7">
                  <c:v>7.8502324238372685</c:v>
                </c:pt>
                <c:pt idx="8">
                  <c:v>6.252773902147766</c:v>
                </c:pt>
                <c:pt idx="9">
                  <c:v>2.132908302878796</c:v>
                </c:pt>
                <c:pt idx="10">
                  <c:v>3.377770580384831</c:v>
                </c:pt>
                <c:pt idx="11">
                  <c:v>1.7261788501000475</c:v>
                </c:pt>
                <c:pt idx="12">
                  <c:v>2.1696898066806383</c:v>
                </c:pt>
                <c:pt idx="13">
                  <c:v>1.914027422709036</c:v>
                </c:pt>
                <c:pt idx="14">
                  <c:v>2.122204281102159</c:v>
                </c:pt>
                <c:pt idx="15">
                  <c:v>2.5141306600498976</c:v>
                </c:pt>
                <c:pt idx="16">
                  <c:v>8.186166009149614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TN_Data3!$M$65:$M$81</c:f>
              <c:numCache>
                <c:ptCount val="17"/>
                <c:pt idx="0">
                  <c:v>6.1947377767499106</c:v>
                </c:pt>
                <c:pt idx="1">
                  <c:v>2.7390168846695855</c:v>
                </c:pt>
                <c:pt idx="2">
                  <c:v>4.484554785631487</c:v>
                </c:pt>
                <c:pt idx="3">
                  <c:v>8.497918684360323</c:v>
                </c:pt>
                <c:pt idx="4">
                  <c:v>17.44610352597738</c:v>
                </c:pt>
                <c:pt idx="5">
                  <c:v>39.90009226896337</c:v>
                </c:pt>
                <c:pt idx="6">
                  <c:v>135.2853195953385</c:v>
                </c:pt>
                <c:pt idx="7">
                  <c:v>124.87393770434939</c:v>
                </c:pt>
                <c:pt idx="8">
                  <c:v>125.06053865812191</c:v>
                </c:pt>
                <c:pt idx="9">
                  <c:v>13.884670456024644</c:v>
                </c:pt>
                <c:pt idx="10">
                  <c:v>56.786261607512294</c:v>
                </c:pt>
                <c:pt idx="11">
                  <c:v>12.742858640015433</c:v>
                </c:pt>
                <c:pt idx="12">
                  <c:v>19.34265453901765</c:v>
                </c:pt>
                <c:pt idx="13">
                  <c:v>17.292322093708247</c:v>
                </c:pt>
                <c:pt idx="14">
                  <c:v>21.924642844160093</c:v>
                </c:pt>
                <c:pt idx="15">
                  <c:v>21.141459856953972</c:v>
                </c:pt>
                <c:pt idx="16">
                  <c:v>124.63794331951654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TN_Data3!$N$65:$N$81</c:f>
              <c:numCache>
                <c:ptCount val="17"/>
                <c:pt idx="0">
                  <c:v>4.369162494587456</c:v>
                </c:pt>
                <c:pt idx="1">
                  <c:v>2.3996637876466176</c:v>
                </c:pt>
                <c:pt idx="2">
                  <c:v>1.89158874968993</c:v>
                </c:pt>
                <c:pt idx="3">
                  <c:v>4.685713772211407</c:v>
                </c:pt>
                <c:pt idx="4">
                  <c:v>6.573519192873627</c:v>
                </c:pt>
                <c:pt idx="5">
                  <c:v>11.193053237695848</c:v>
                </c:pt>
                <c:pt idx="6">
                  <c:v>28.707933886025533</c:v>
                </c:pt>
                <c:pt idx="7">
                  <c:v>26.7622717161613</c:v>
                </c:pt>
                <c:pt idx="8">
                  <c:v>25.549357394639195</c:v>
                </c:pt>
                <c:pt idx="9">
                  <c:v>4.054766103858374</c:v>
                </c:pt>
                <c:pt idx="10">
                  <c:v>12.183669721320062</c:v>
                </c:pt>
                <c:pt idx="11">
                  <c:v>3.5512204360898694</c:v>
                </c:pt>
                <c:pt idx="12">
                  <c:v>5.020076414124393</c:v>
                </c:pt>
                <c:pt idx="13">
                  <c:v>4.477460215459997</c:v>
                </c:pt>
                <c:pt idx="14">
                  <c:v>5.4346545497939776</c:v>
                </c:pt>
                <c:pt idx="15">
                  <c:v>5.650757210884187</c:v>
                </c:pt>
                <c:pt idx="16">
                  <c:v>27.908790932893368</c:v>
                </c:pt>
              </c:numCache>
            </c:numRef>
          </c:yVal>
          <c:smooth val="1"/>
        </c:ser>
        <c:axId val="62429496"/>
        <c:axId val="24994553"/>
      </c:scatterChart>
      <c:valAx>
        <c:axId val="62429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994553"/>
        <c:crossesAt val="0"/>
        <c:crossBetween val="midCat"/>
        <c:dispUnits/>
        <c:majorUnit val="1"/>
      </c:valAx>
      <c:valAx>
        <c:axId val="2499455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429496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TN_Data1!$N$5:$N$21</c:f>
              <c:numCache>
                <c:ptCount val="17"/>
                <c:pt idx="0">
                  <c:v>211</c:v>
                </c:pt>
                <c:pt idx="1">
                  <c:v>247</c:v>
                </c:pt>
                <c:pt idx="2">
                  <c:v>120</c:v>
                </c:pt>
                <c:pt idx="3">
                  <c:v>228</c:v>
                </c:pt>
                <c:pt idx="4">
                  <c:v>239</c:v>
                </c:pt>
                <c:pt idx="5">
                  <c:v>246</c:v>
                </c:pt>
                <c:pt idx="6">
                  <c:v>271</c:v>
                </c:pt>
                <c:pt idx="7">
                  <c:v>2631</c:v>
                </c:pt>
                <c:pt idx="8">
                  <c:v>5783</c:v>
                </c:pt>
                <c:pt idx="9">
                  <c:v>90</c:v>
                </c:pt>
                <c:pt idx="10">
                  <c:v>223</c:v>
                </c:pt>
                <c:pt idx="11">
                  <c:v>288</c:v>
                </c:pt>
                <c:pt idx="12">
                  <c:v>184</c:v>
                </c:pt>
                <c:pt idx="13">
                  <c:v>203</c:v>
                </c:pt>
                <c:pt idx="14">
                  <c:v>301</c:v>
                </c:pt>
                <c:pt idx="15">
                  <c:v>170</c:v>
                </c:pt>
                <c:pt idx="16">
                  <c:v>313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TN_Data1!$O$5:$O$21</c:f>
              <c:numCache>
                <c:ptCount val="17"/>
                <c:pt idx="0">
                  <c:v>146</c:v>
                </c:pt>
                <c:pt idx="1">
                  <c:v>111</c:v>
                </c:pt>
                <c:pt idx="2">
                  <c:v>39</c:v>
                </c:pt>
                <c:pt idx="3">
                  <c:v>116</c:v>
                </c:pt>
                <c:pt idx="4">
                  <c:v>119</c:v>
                </c:pt>
                <c:pt idx="5">
                  <c:v>219</c:v>
                </c:pt>
                <c:pt idx="6">
                  <c:v>224</c:v>
                </c:pt>
                <c:pt idx="7">
                  <c:v>1745</c:v>
                </c:pt>
                <c:pt idx="8">
                  <c:v>3469</c:v>
                </c:pt>
                <c:pt idx="9">
                  <c:v>21</c:v>
                </c:pt>
                <c:pt idx="10">
                  <c:v>88</c:v>
                </c:pt>
                <c:pt idx="11">
                  <c:v>126</c:v>
                </c:pt>
                <c:pt idx="12">
                  <c:v>97</c:v>
                </c:pt>
                <c:pt idx="13">
                  <c:v>111</c:v>
                </c:pt>
                <c:pt idx="14">
                  <c:v>150</c:v>
                </c:pt>
                <c:pt idx="15">
                  <c:v>75</c:v>
                </c:pt>
                <c:pt idx="16">
                  <c:v>192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TN_Data1!$P$5:$P$21</c:f>
              <c:numCache>
                <c:ptCount val="17"/>
                <c:pt idx="0">
                  <c:v>357</c:v>
                </c:pt>
                <c:pt idx="1">
                  <c:v>358</c:v>
                </c:pt>
                <c:pt idx="2">
                  <c:v>159</c:v>
                </c:pt>
                <c:pt idx="3">
                  <c:v>344</c:v>
                </c:pt>
                <c:pt idx="4">
                  <c:v>358</c:v>
                </c:pt>
                <c:pt idx="5">
                  <c:v>465</c:v>
                </c:pt>
                <c:pt idx="6">
                  <c:v>495</c:v>
                </c:pt>
                <c:pt idx="7">
                  <c:v>4376</c:v>
                </c:pt>
                <c:pt idx="8">
                  <c:v>9252</c:v>
                </c:pt>
                <c:pt idx="9">
                  <c:v>111</c:v>
                </c:pt>
                <c:pt idx="10">
                  <c:v>311</c:v>
                </c:pt>
                <c:pt idx="11">
                  <c:v>414</c:v>
                </c:pt>
                <c:pt idx="12">
                  <c:v>281</c:v>
                </c:pt>
                <c:pt idx="13">
                  <c:v>314</c:v>
                </c:pt>
                <c:pt idx="14">
                  <c:v>451</c:v>
                </c:pt>
                <c:pt idx="15">
                  <c:v>245</c:v>
                </c:pt>
                <c:pt idx="16">
                  <c:v>505</c:v>
                </c:pt>
              </c:numCache>
            </c:numRef>
          </c:yVal>
          <c:smooth val="1"/>
        </c:ser>
        <c:axId val="23624386"/>
        <c:axId val="11292883"/>
      </c:scatterChart>
      <c:scatterChart>
        <c:scatterStyle val="lineMarker"/>
        <c:varyColors val="0"/>
        <c:ser>
          <c:idx val="5"/>
          <c:order val="3"/>
          <c:tx>
            <c:strRef>
              <c:f>TN_Data1!$A$23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TN_Data1!$O$28:$O$44</c:f>
              <c:numCache>
                <c:ptCount val="17"/>
                <c:pt idx="0">
                  <c:v>40.896358543417364</c:v>
                </c:pt>
                <c:pt idx="1">
                  <c:v>31.00558659217877</c:v>
                </c:pt>
                <c:pt idx="2">
                  <c:v>24.528301886792452</c:v>
                </c:pt>
                <c:pt idx="3">
                  <c:v>33.72093023255814</c:v>
                </c:pt>
                <c:pt idx="4">
                  <c:v>33.24022346368715</c:v>
                </c:pt>
                <c:pt idx="5">
                  <c:v>47.096774193548384</c:v>
                </c:pt>
                <c:pt idx="6">
                  <c:v>45.25252525252525</c:v>
                </c:pt>
                <c:pt idx="7">
                  <c:v>39.876599634369285</c:v>
                </c:pt>
                <c:pt idx="8">
                  <c:v>37.49459576307825</c:v>
                </c:pt>
                <c:pt idx="9">
                  <c:v>18.91891891891892</c:v>
                </c:pt>
                <c:pt idx="10">
                  <c:v>28.29581993569132</c:v>
                </c:pt>
                <c:pt idx="11">
                  <c:v>30.434782608695656</c:v>
                </c:pt>
                <c:pt idx="12">
                  <c:v>34.519572953736656</c:v>
                </c:pt>
                <c:pt idx="13">
                  <c:v>35.35031847133758</c:v>
                </c:pt>
                <c:pt idx="14">
                  <c:v>33.25942350332594</c:v>
                </c:pt>
                <c:pt idx="15">
                  <c:v>30.612244897959183</c:v>
                </c:pt>
                <c:pt idx="16">
                  <c:v>38.01980198019802</c:v>
                </c:pt>
              </c:numCache>
            </c:numRef>
          </c:yVal>
          <c:smooth val="0"/>
        </c:ser>
        <c:axId val="34527084"/>
        <c:axId val="42308301"/>
      </c:scatterChart>
      <c:valAx>
        <c:axId val="2362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292883"/>
        <c:crossesAt val="0"/>
        <c:crossBetween val="midCat"/>
        <c:dispUnits/>
        <c:majorUnit val="1"/>
      </c:valAx>
      <c:valAx>
        <c:axId val="1129288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624386"/>
        <c:crosses val="autoZero"/>
        <c:crossBetween val="midCat"/>
        <c:dispUnits/>
        <c:majorUnit val="300"/>
      </c:valAx>
      <c:valAx>
        <c:axId val="34527084"/>
        <c:scaling>
          <c:orientation val="minMax"/>
        </c:scaling>
        <c:axPos val="b"/>
        <c:delete val="1"/>
        <c:majorTickMark val="in"/>
        <c:minorTickMark val="none"/>
        <c:tickLblPos val="nextTo"/>
        <c:crossAx val="42308301"/>
        <c:crosses val="max"/>
        <c:crossBetween val="midCat"/>
        <c:dispUnits/>
      </c:valAx>
      <c:valAx>
        <c:axId val="42308301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5270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TN_Data3!$L$85:$L$101</c:f>
              <c:numCache>
                <c:ptCount val="17"/>
                <c:pt idx="0">
                  <c:v>5.446565450034731</c:v>
                </c:pt>
                <c:pt idx="1">
                  <c:v>6.340716203148332</c:v>
                </c:pt>
                <c:pt idx="2">
                  <c:v>3.064104904738255</c:v>
                </c:pt>
                <c:pt idx="3">
                  <c:v>5.797952051445127</c:v>
                </c:pt>
                <c:pt idx="4">
                  <c:v>6.027732107408638</c:v>
                </c:pt>
                <c:pt idx="5">
                  <c:v>6.163799205471249</c:v>
                </c:pt>
                <c:pt idx="6">
                  <c:v>6.754018641091449</c:v>
                </c:pt>
                <c:pt idx="7">
                  <c:v>65.15445270383549</c:v>
                </c:pt>
                <c:pt idx="8">
                  <c:v>141.80310382792368</c:v>
                </c:pt>
                <c:pt idx="9">
                  <c:v>2.1813834915805868</c:v>
                </c:pt>
                <c:pt idx="10">
                  <c:v>5.342147797346223</c:v>
                </c:pt>
                <c:pt idx="11">
                  <c:v>6.810130257928954</c:v>
                </c:pt>
                <c:pt idx="12">
                  <c:v>4.292719617518682</c:v>
                </c:pt>
                <c:pt idx="13">
                  <c:v>4.681295985661859</c:v>
                </c:pt>
                <c:pt idx="14">
                  <c:v>6.868639662491933</c:v>
                </c:pt>
                <c:pt idx="15">
                  <c:v>3.8504703802566</c:v>
                </c:pt>
                <c:pt idx="16">
                  <c:v>7.0392031891863445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TN_Data3!$M$85:$M$101</c:f>
              <c:numCache>
                <c:ptCount val="17"/>
                <c:pt idx="0">
                  <c:v>20.098482564566375</c:v>
                </c:pt>
                <c:pt idx="1">
                  <c:v>15.201543709916198</c:v>
                </c:pt>
                <c:pt idx="2">
                  <c:v>5.299928383019029</c:v>
                </c:pt>
                <c:pt idx="3">
                  <c:v>15.64696138707615</c:v>
                </c:pt>
                <c:pt idx="4">
                  <c:v>15.847987172452736</c:v>
                </c:pt>
                <c:pt idx="5">
                  <c:v>28.743816470075586</c:v>
                </c:pt>
                <c:pt idx="6">
                  <c:v>29.08244874218409</c:v>
                </c:pt>
                <c:pt idx="7">
                  <c:v>224.18212067293177</c:v>
                </c:pt>
                <c:pt idx="8">
                  <c:v>438.6602715925429</c:v>
                </c:pt>
                <c:pt idx="9">
                  <c:v>2.603375710504621</c:v>
                </c:pt>
                <c:pt idx="10">
                  <c:v>10.677758592865558</c:v>
                </c:pt>
                <c:pt idx="11">
                  <c:v>15.005609239644345</c:v>
                </c:pt>
                <c:pt idx="12">
                  <c:v>11.371136304755831</c:v>
                </c:pt>
                <c:pt idx="13">
                  <c:v>12.796318349344102</c:v>
                </c:pt>
                <c:pt idx="14">
                  <c:v>17.039877858155513</c:v>
                </c:pt>
                <c:pt idx="15">
                  <c:v>8.389468197203959</c:v>
                </c:pt>
                <c:pt idx="16">
                  <c:v>21.17742045782936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TN_Data3!$N$85:$N$101</c:f>
              <c:numCache>
                <c:ptCount val="17"/>
                <c:pt idx="0">
                  <c:v>7.7601542814314515</c:v>
                </c:pt>
                <c:pt idx="1">
                  <c:v>7.7394561799773784</c:v>
                </c:pt>
                <c:pt idx="2">
                  <c:v>3.4177569454624868</c:v>
                </c:pt>
                <c:pt idx="3">
                  <c:v>7.360207934432529</c:v>
                </c:pt>
                <c:pt idx="4">
                  <c:v>7.59135442273793</c:v>
                </c:pt>
                <c:pt idx="5">
                  <c:v>9.783401796106332</c:v>
                </c:pt>
                <c:pt idx="6">
                  <c:v>10.34991061440833</c:v>
                </c:pt>
                <c:pt idx="7">
                  <c:v>90.85469435990834</c:v>
                </c:pt>
                <c:pt idx="8">
                  <c:v>190.0182111054677</c:v>
                </c:pt>
                <c:pt idx="9">
                  <c:v>2.2503951876413972</c:v>
                </c:pt>
                <c:pt idx="10">
                  <c:v>6.221874028457372</c:v>
                </c:pt>
                <c:pt idx="11">
                  <c:v>8.1678070030067</c:v>
                </c:pt>
                <c:pt idx="12">
                  <c:v>5.467602606081219</c:v>
                </c:pt>
                <c:pt idx="13">
                  <c:v>6.034002178774417</c:v>
                </c:pt>
                <c:pt idx="14">
                  <c:v>8.570032174675116</c:v>
                </c:pt>
                <c:pt idx="15">
                  <c:v>4.614785055555419</c:v>
                </c:pt>
                <c:pt idx="16">
                  <c:v>9.433694391640664</c:v>
                </c:pt>
              </c:numCache>
            </c:numRef>
          </c:yVal>
          <c:smooth val="1"/>
        </c:ser>
        <c:axId val="45230390"/>
        <c:axId val="4420327"/>
      </c:scatterChart>
      <c:valAx>
        <c:axId val="4523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20327"/>
        <c:crossesAt val="0"/>
        <c:crossBetween val="midCat"/>
        <c:dispUnits/>
        <c:majorUnit val="1"/>
      </c:valAx>
      <c:valAx>
        <c:axId val="4420327"/>
        <c:scaling>
          <c:orientation val="minMax"/>
          <c:max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23039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TENNESSEE</a:t>
            </a:r>
          </a:p>
        </c:rich>
      </c:tx>
      <c:layout>
        <c:manualLayout>
          <c:xMode val="factor"/>
          <c:yMode val="factor"/>
          <c:x val="0.00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TN_Data1!$Q$5:$Q$21</c:f>
              <c:numCache>
                <c:ptCount val="17"/>
                <c:pt idx="0">
                  <c:v>1690</c:v>
                </c:pt>
                <c:pt idx="1">
                  <c:v>1222</c:v>
                </c:pt>
                <c:pt idx="2">
                  <c:v>1075</c:v>
                </c:pt>
                <c:pt idx="3">
                  <c:v>1679</c:v>
                </c:pt>
                <c:pt idx="4">
                  <c:v>1778</c:v>
                </c:pt>
                <c:pt idx="5">
                  <c:v>2009</c:v>
                </c:pt>
                <c:pt idx="6">
                  <c:v>2031</c:v>
                </c:pt>
                <c:pt idx="7">
                  <c:v>4556</c:v>
                </c:pt>
                <c:pt idx="8">
                  <c:v>7608</c:v>
                </c:pt>
                <c:pt idx="9">
                  <c:v>556</c:v>
                </c:pt>
                <c:pt idx="10">
                  <c:v>1442</c:v>
                </c:pt>
                <c:pt idx="11">
                  <c:v>668</c:v>
                </c:pt>
                <c:pt idx="12">
                  <c:v>687</c:v>
                </c:pt>
                <c:pt idx="13">
                  <c:v>712</c:v>
                </c:pt>
                <c:pt idx="14">
                  <c:v>885</c:v>
                </c:pt>
                <c:pt idx="15">
                  <c:v>831</c:v>
                </c:pt>
                <c:pt idx="16">
                  <c:v>3005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TN_Data1!$R$5:$R$21</c:f>
              <c:numCache>
                <c:ptCount val="17"/>
                <c:pt idx="0">
                  <c:v>1444</c:v>
                </c:pt>
                <c:pt idx="1">
                  <c:v>943</c:v>
                </c:pt>
                <c:pt idx="2">
                  <c:v>681</c:v>
                </c:pt>
                <c:pt idx="3">
                  <c:v>1265</c:v>
                </c:pt>
                <c:pt idx="4">
                  <c:v>1320</c:v>
                </c:pt>
                <c:pt idx="5">
                  <c:v>1893</c:v>
                </c:pt>
                <c:pt idx="6">
                  <c:v>2590</c:v>
                </c:pt>
                <c:pt idx="7">
                  <c:v>4190</c:v>
                </c:pt>
                <c:pt idx="8">
                  <c:v>6120</c:v>
                </c:pt>
                <c:pt idx="9">
                  <c:v>237</c:v>
                </c:pt>
                <c:pt idx="10">
                  <c:v>1556</c:v>
                </c:pt>
                <c:pt idx="11">
                  <c:v>359</c:v>
                </c:pt>
                <c:pt idx="12">
                  <c:v>389</c:v>
                </c:pt>
                <c:pt idx="13">
                  <c:v>405</c:v>
                </c:pt>
                <c:pt idx="14">
                  <c:v>505</c:v>
                </c:pt>
                <c:pt idx="15">
                  <c:v>447</c:v>
                </c:pt>
                <c:pt idx="16">
                  <c:v>3653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TN_Data1!$S$5:$S$21</c:f>
              <c:numCache>
                <c:ptCount val="17"/>
                <c:pt idx="0">
                  <c:v>3134</c:v>
                </c:pt>
                <c:pt idx="1">
                  <c:v>2165</c:v>
                </c:pt>
                <c:pt idx="2">
                  <c:v>1756</c:v>
                </c:pt>
                <c:pt idx="3">
                  <c:v>2944</c:v>
                </c:pt>
                <c:pt idx="4">
                  <c:v>3098</c:v>
                </c:pt>
                <c:pt idx="5">
                  <c:v>3902</c:v>
                </c:pt>
                <c:pt idx="6">
                  <c:v>4621</c:v>
                </c:pt>
                <c:pt idx="7">
                  <c:v>8746</c:v>
                </c:pt>
                <c:pt idx="8">
                  <c:v>13728</c:v>
                </c:pt>
                <c:pt idx="9">
                  <c:v>793</c:v>
                </c:pt>
                <c:pt idx="10">
                  <c:v>2998</c:v>
                </c:pt>
                <c:pt idx="11">
                  <c:v>1027</c:v>
                </c:pt>
                <c:pt idx="12">
                  <c:v>1076</c:v>
                </c:pt>
                <c:pt idx="13">
                  <c:v>1117</c:v>
                </c:pt>
                <c:pt idx="14">
                  <c:v>1390</c:v>
                </c:pt>
                <c:pt idx="15">
                  <c:v>1278</c:v>
                </c:pt>
                <c:pt idx="16">
                  <c:v>6658</c:v>
                </c:pt>
              </c:numCache>
            </c:numRef>
          </c:yVal>
          <c:smooth val="1"/>
        </c:ser>
        <c:axId val="39782944"/>
        <c:axId val="22502177"/>
      </c:scatterChart>
      <c:scatterChart>
        <c:scatterStyle val="lineMarker"/>
        <c:varyColors val="0"/>
        <c:ser>
          <c:idx val="5"/>
          <c:order val="3"/>
          <c:tx>
            <c:strRef>
              <c:f>TN_Data1!$A$23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TN_Data1!$R$28:$R$44</c:f>
              <c:numCache>
                <c:ptCount val="17"/>
                <c:pt idx="0">
                  <c:v>46.07530312699426</c:v>
                </c:pt>
                <c:pt idx="1">
                  <c:v>43.556581986143186</c:v>
                </c:pt>
                <c:pt idx="2">
                  <c:v>38.78132118451025</c:v>
                </c:pt>
                <c:pt idx="3">
                  <c:v>42.96875</c:v>
                </c:pt>
                <c:pt idx="4">
                  <c:v>42.60813428018076</c:v>
                </c:pt>
                <c:pt idx="5">
                  <c:v>48.51358277806253</c:v>
                </c:pt>
                <c:pt idx="6">
                  <c:v>56.04847435619996</c:v>
                </c:pt>
                <c:pt idx="7">
                  <c:v>47.90761490967299</c:v>
                </c:pt>
                <c:pt idx="8">
                  <c:v>44.58041958041958</c:v>
                </c:pt>
                <c:pt idx="9">
                  <c:v>29.88650693568726</c:v>
                </c:pt>
                <c:pt idx="10">
                  <c:v>51.901267511674455</c:v>
                </c:pt>
                <c:pt idx="11">
                  <c:v>34.95618305744888</c:v>
                </c:pt>
                <c:pt idx="12">
                  <c:v>36.152416356877325</c:v>
                </c:pt>
                <c:pt idx="13">
                  <c:v>36.25783348254252</c:v>
                </c:pt>
                <c:pt idx="14">
                  <c:v>36.330935251798564</c:v>
                </c:pt>
                <c:pt idx="15">
                  <c:v>34.97652582159624</c:v>
                </c:pt>
                <c:pt idx="16">
                  <c:v>54.866326224091324</c:v>
                </c:pt>
              </c:numCache>
            </c:numRef>
          </c:yVal>
          <c:smooth val="0"/>
        </c:ser>
        <c:axId val="1193002"/>
        <c:axId val="10737019"/>
      </c:scatterChart>
      <c:valAx>
        <c:axId val="3978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502177"/>
        <c:crossesAt val="0"/>
        <c:crossBetween val="midCat"/>
        <c:dispUnits/>
        <c:majorUnit val="1"/>
      </c:valAx>
      <c:valAx>
        <c:axId val="22502177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782944"/>
        <c:crosses val="autoZero"/>
        <c:crossBetween val="midCat"/>
        <c:dispUnits/>
        <c:majorUnit val="1500"/>
      </c:valAx>
      <c:valAx>
        <c:axId val="1193002"/>
        <c:scaling>
          <c:orientation val="minMax"/>
        </c:scaling>
        <c:axPos val="b"/>
        <c:delete val="1"/>
        <c:majorTickMark val="in"/>
        <c:minorTickMark val="none"/>
        <c:tickLblPos val="nextTo"/>
        <c:crossAx val="10737019"/>
        <c:crosses val="max"/>
        <c:crossBetween val="midCat"/>
        <c:dispUnits/>
      </c:valAx>
      <c:valAx>
        <c:axId val="1073701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9300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TN_Data3!$L$105:$L$121</c:f>
              <c:numCache>
                <c:ptCount val="17"/>
                <c:pt idx="0">
                  <c:v>43.62414981307439</c:v>
                </c:pt>
                <c:pt idx="1">
                  <c:v>31.369859110312802</c:v>
                </c:pt>
                <c:pt idx="2">
                  <c:v>27.449273104946872</c:v>
                </c:pt>
                <c:pt idx="3">
                  <c:v>42.696322343756</c:v>
                </c:pt>
                <c:pt idx="4">
                  <c:v>44.842291577291036</c:v>
                </c:pt>
                <c:pt idx="5">
                  <c:v>50.337693511348526</c:v>
                </c:pt>
                <c:pt idx="6">
                  <c:v>50.61775594116876</c:v>
                </c:pt>
                <c:pt idx="7">
                  <c:v>112.82542247003971</c:v>
                </c:pt>
                <c:pt idx="8">
                  <c:v>186.5533484217263</c:v>
                </c:pt>
                <c:pt idx="9">
                  <c:v>13.476102459097849</c:v>
                </c:pt>
                <c:pt idx="10">
                  <c:v>34.544292034857634</c:v>
                </c:pt>
                <c:pt idx="11">
                  <c:v>15.795718792696324</c:v>
                </c:pt>
                <c:pt idx="12">
                  <c:v>16.027708571931164</c:v>
                </c:pt>
                <c:pt idx="13">
                  <c:v>16.419126806853416</c:v>
                </c:pt>
                <c:pt idx="14">
                  <c:v>20.19516977177861</c:v>
                </c:pt>
                <c:pt idx="15">
                  <c:v>18.822005211724907</c:v>
                </c:pt>
                <c:pt idx="16">
                  <c:v>67.58084850960053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TN_Data3!$M$105:$M$121</c:f>
              <c:numCache>
                <c:ptCount val="17"/>
                <c:pt idx="0">
                  <c:v>198.78225221393046</c:v>
                </c:pt>
                <c:pt idx="1">
                  <c:v>129.14464611217096</c:v>
                </c:pt>
                <c:pt idx="2">
                  <c:v>92.54490330348612</c:v>
                </c:pt>
                <c:pt idx="3">
                  <c:v>170.6328116780287</c:v>
                </c:pt>
                <c:pt idx="4">
                  <c:v>175.79279888771103</c:v>
                </c:pt>
                <c:pt idx="5">
                  <c:v>248.45682455640676</c:v>
                </c:pt>
                <c:pt idx="6">
                  <c:v>336.26581358150355</c:v>
                </c:pt>
                <c:pt idx="7">
                  <c:v>538.2940318736872</c:v>
                </c:pt>
                <c:pt idx="8">
                  <c:v>773.8832119188131</c:v>
                </c:pt>
                <c:pt idx="9">
                  <c:v>29.38095444712358</c:v>
                </c:pt>
                <c:pt idx="10">
                  <c:v>188.80218602839557</c:v>
                </c:pt>
                <c:pt idx="11">
                  <c:v>42.75407711930412</c:v>
                </c:pt>
                <c:pt idx="12">
                  <c:v>45.601773428350704</c:v>
                </c:pt>
                <c:pt idx="13">
                  <c:v>46.68926965301227</c:v>
                </c:pt>
                <c:pt idx="14">
                  <c:v>57.367588789123566</c:v>
                </c:pt>
                <c:pt idx="15">
                  <c:v>50.001230455335595</c:v>
                </c:pt>
                <c:pt idx="16">
                  <c:v>402.92248402318046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TN_Data3!$N$105:$N$121</c:f>
              <c:numCache>
                <c:ptCount val="17"/>
                <c:pt idx="0">
                  <c:v>68.12415551262232</c:v>
                </c:pt>
                <c:pt idx="1">
                  <c:v>46.80425315544979</c:v>
                </c:pt>
                <c:pt idx="2">
                  <c:v>37.74579368699451</c:v>
                </c:pt>
                <c:pt idx="3">
                  <c:v>62.98968650863188</c:v>
                </c:pt>
                <c:pt idx="4">
                  <c:v>65.69278212749192</c:v>
                </c:pt>
                <c:pt idx="5">
                  <c:v>82.09641679227292</c:v>
                </c:pt>
                <c:pt idx="6">
                  <c:v>96.62007464480988</c:v>
                </c:pt>
                <c:pt idx="7">
                  <c:v>181.5848164697802</c:v>
                </c:pt>
                <c:pt idx="8">
                  <c:v>281.9466063614203</c:v>
                </c:pt>
                <c:pt idx="9">
                  <c:v>16.07714760179845</c:v>
                </c:pt>
                <c:pt idx="10">
                  <c:v>59.97806539329646</c:v>
                </c:pt>
                <c:pt idx="11">
                  <c:v>20.26168548813498</c:v>
                </c:pt>
                <c:pt idx="12">
                  <c:v>20.936442719371502</c:v>
                </c:pt>
                <c:pt idx="13">
                  <c:v>21.464905839780332</c:v>
                </c:pt>
                <c:pt idx="14">
                  <c:v>26.413181203544156</c:v>
                </c:pt>
                <c:pt idx="15">
                  <c:v>24.072225718366635</c:v>
                </c:pt>
                <c:pt idx="16">
                  <c:v>124.3753213060268</c:v>
                </c:pt>
              </c:numCache>
            </c:numRef>
          </c:yVal>
          <c:smooth val="1"/>
        </c:ser>
        <c:axId val="29524308"/>
        <c:axId val="64392181"/>
      </c:scatterChart>
      <c:valAx>
        <c:axId val="2952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392181"/>
        <c:crossesAt val="0"/>
        <c:crossBetween val="midCat"/>
        <c:dispUnits/>
        <c:majorUnit val="1"/>
      </c:valAx>
      <c:valAx>
        <c:axId val="64392181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52430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TN_Data1!$J$48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TN_Data1!$J$49:$J$65</c:f>
              <c:numCache>
                <c:ptCount val="17"/>
                <c:pt idx="0">
                  <c:v>21.952776005105296</c:v>
                </c:pt>
                <c:pt idx="1">
                  <c:v>32.19399538106236</c:v>
                </c:pt>
                <c:pt idx="2">
                  <c:v>35.7630979498861</c:v>
                </c:pt>
                <c:pt idx="3">
                  <c:v>28.294836956521742</c:v>
                </c:pt>
                <c:pt idx="4">
                  <c:v>26.533247256294384</c:v>
                </c:pt>
                <c:pt idx="5">
                  <c:v>25.29472065607381</c:v>
                </c:pt>
                <c:pt idx="6">
                  <c:v>22.13806535381952</c:v>
                </c:pt>
                <c:pt idx="7">
                  <c:v>12.97736107935056</c:v>
                </c:pt>
                <c:pt idx="8">
                  <c:v>9.003496503496503</c:v>
                </c:pt>
                <c:pt idx="9">
                  <c:v>22.98994974874372</c:v>
                </c:pt>
                <c:pt idx="10">
                  <c:v>14.566666666666666</c:v>
                </c:pt>
                <c:pt idx="11">
                  <c:v>15.13094083414161</c:v>
                </c:pt>
                <c:pt idx="12">
                  <c:v>18.74422899353647</c:v>
                </c:pt>
                <c:pt idx="13">
                  <c:v>16.80071492403932</c:v>
                </c:pt>
                <c:pt idx="14">
                  <c:v>15.003589375448673</c:v>
                </c:pt>
                <c:pt idx="15">
                  <c:v>20.45101088646967</c:v>
                </c:pt>
                <c:pt idx="16">
                  <c:v>22.19255303367453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TN_Data1!$K$49:$K$65</c:f>
              <c:numCache>
                <c:ptCount val="17"/>
                <c:pt idx="0">
                  <c:v>40.93809827696235</c:v>
                </c:pt>
                <c:pt idx="1">
                  <c:v>34.595842956120094</c:v>
                </c:pt>
                <c:pt idx="2">
                  <c:v>38.15489749430524</c:v>
                </c:pt>
                <c:pt idx="3">
                  <c:v>38.11141304347826</c:v>
                </c:pt>
                <c:pt idx="4">
                  <c:v>33.95739186571982</c:v>
                </c:pt>
                <c:pt idx="5">
                  <c:v>33.31624807790877</c:v>
                </c:pt>
                <c:pt idx="6">
                  <c:v>24.843107552477818</c:v>
                </c:pt>
                <c:pt idx="7">
                  <c:v>15.252686942602335</c:v>
                </c:pt>
                <c:pt idx="8">
                  <c:v>10.023310023310025</c:v>
                </c:pt>
                <c:pt idx="9">
                  <c:v>23.366834170854272</c:v>
                </c:pt>
                <c:pt idx="10">
                  <c:v>43.2</c:v>
                </c:pt>
                <c:pt idx="11">
                  <c:v>15.324927255092144</c:v>
                </c:pt>
                <c:pt idx="12">
                  <c:v>16.43582640812558</c:v>
                </c:pt>
                <c:pt idx="13">
                  <c:v>17.515638963360143</c:v>
                </c:pt>
                <c:pt idx="14">
                  <c:v>16.654702081837762</c:v>
                </c:pt>
                <c:pt idx="15">
                  <c:v>18.195956454121305</c:v>
                </c:pt>
                <c:pt idx="16">
                  <c:v>25.901201602136183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TN_Data1!$L$49:$L$65</c:f>
              <c:numCache>
                <c:ptCount val="17"/>
                <c:pt idx="0">
                  <c:v>19.304403318442883</c:v>
                </c:pt>
                <c:pt idx="1">
                  <c:v>11.547344110854503</c:v>
                </c:pt>
                <c:pt idx="2">
                  <c:v>12.015945330296129</c:v>
                </c:pt>
                <c:pt idx="3">
                  <c:v>14.470108695652172</c:v>
                </c:pt>
                <c:pt idx="4">
                  <c:v>17.947062621045838</c:v>
                </c:pt>
                <c:pt idx="5">
                  <c:v>15.83803177857509</c:v>
                </c:pt>
                <c:pt idx="6">
                  <c:v>12.59467647695304</c:v>
                </c:pt>
                <c:pt idx="7">
                  <c:v>6.997484564372285</c:v>
                </c:pt>
                <c:pt idx="8">
                  <c:v>4.516317016317016</c:v>
                </c:pt>
                <c:pt idx="9">
                  <c:v>14.572864321608039</c:v>
                </c:pt>
                <c:pt idx="10">
                  <c:v>11.533333333333333</c:v>
                </c:pt>
                <c:pt idx="11">
                  <c:v>11.639185257032008</c:v>
                </c:pt>
                <c:pt idx="12">
                  <c:v>14.773776546629733</c:v>
                </c:pt>
                <c:pt idx="13">
                  <c:v>16.621983914209114</c:v>
                </c:pt>
                <c:pt idx="14">
                  <c:v>15.290739411342427</c:v>
                </c:pt>
                <c:pt idx="15">
                  <c:v>18.740279937791602</c:v>
                </c:pt>
                <c:pt idx="16">
                  <c:v>21.688176828363744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TN_Data1!$M$49:$M$65</c:f>
              <c:numCache>
                <c:ptCount val="17"/>
                <c:pt idx="0">
                  <c:v>6.413529036375238</c:v>
                </c:pt>
                <c:pt idx="1">
                  <c:v>5.1270207852194</c:v>
                </c:pt>
                <c:pt idx="2">
                  <c:v>5.0113895216400905</c:v>
                </c:pt>
                <c:pt idx="3">
                  <c:v>7.438858695652175</c:v>
                </c:pt>
                <c:pt idx="4">
                  <c:v>10.00645577792124</c:v>
                </c:pt>
                <c:pt idx="5">
                  <c:v>13.634033828805741</c:v>
                </c:pt>
                <c:pt idx="6">
                  <c:v>29.712183510062758</c:v>
                </c:pt>
                <c:pt idx="7">
                  <c:v>14.738166018751429</c:v>
                </c:pt>
                <c:pt idx="8">
                  <c:v>9.061771561771561</c:v>
                </c:pt>
                <c:pt idx="9">
                  <c:v>25.125628140703515</c:v>
                </c:pt>
                <c:pt idx="10">
                  <c:v>20.333333333333332</c:v>
                </c:pt>
                <c:pt idx="11">
                  <c:v>17.55577109602328</c:v>
                </c:pt>
                <c:pt idx="12">
                  <c:v>24.007386888273317</c:v>
                </c:pt>
                <c:pt idx="13">
                  <c:v>20.822162645218945</c:v>
                </c:pt>
                <c:pt idx="14">
                  <c:v>20.603015075376884</c:v>
                </c:pt>
                <c:pt idx="15">
                  <c:v>23.48367029548989</c:v>
                </c:pt>
                <c:pt idx="16">
                  <c:v>22.63759086188993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TN_Data1!$N$48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TN_Data1!$N$49:$N$65</c:f>
              <c:numCache>
                <c:ptCount val="17"/>
                <c:pt idx="0">
                  <c:v>11.391193363114231</c:v>
                </c:pt>
                <c:pt idx="1">
                  <c:v>16.535796766743648</c:v>
                </c:pt>
                <c:pt idx="2">
                  <c:v>9.054669703872438</c:v>
                </c:pt>
                <c:pt idx="3">
                  <c:v>11.684782608695652</c:v>
                </c:pt>
                <c:pt idx="4">
                  <c:v>11.555842479018722</c:v>
                </c:pt>
                <c:pt idx="5">
                  <c:v>11.916965658636597</c:v>
                </c:pt>
                <c:pt idx="6">
                  <c:v>10.711967106686865</c:v>
                </c:pt>
                <c:pt idx="7">
                  <c:v>50.034301394923396</c:v>
                </c:pt>
                <c:pt idx="8">
                  <c:v>67.3951048951049</c:v>
                </c:pt>
                <c:pt idx="9">
                  <c:v>13.944723618090451</c:v>
                </c:pt>
                <c:pt idx="10">
                  <c:v>10.366666666666667</c:v>
                </c:pt>
                <c:pt idx="11">
                  <c:v>40.34917555771096</c:v>
                </c:pt>
                <c:pt idx="12">
                  <c:v>26.038781163434905</c:v>
                </c:pt>
                <c:pt idx="13">
                  <c:v>28.239499553172475</c:v>
                </c:pt>
                <c:pt idx="14">
                  <c:v>32.44795405599425</c:v>
                </c:pt>
                <c:pt idx="15">
                  <c:v>19.12908242612753</c:v>
                </c:pt>
                <c:pt idx="16">
                  <c:v>7.580477673935618</c:v>
                </c:pt>
              </c:numCache>
            </c:numRef>
          </c:yVal>
          <c:smooth val="0"/>
        </c:ser>
        <c:axId val="42658718"/>
        <c:axId val="48384143"/>
      </c:scatterChart>
      <c:valAx>
        <c:axId val="4265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384143"/>
        <c:crosses val="autoZero"/>
        <c:crossBetween val="midCat"/>
        <c:dispUnits/>
        <c:majorUnit val="1"/>
      </c:valAx>
      <c:valAx>
        <c:axId val="48384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6587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TENNESSEE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TN_Data1!$J$90:$J$106</c:f>
              <c:numCache>
                <c:ptCount val="17"/>
                <c:pt idx="0">
                  <c:v>24.030470914127424</c:v>
                </c:pt>
                <c:pt idx="1">
                  <c:v>34.78260869565217</c:v>
                </c:pt>
                <c:pt idx="2">
                  <c:v>37.44493392070485</c:v>
                </c:pt>
                <c:pt idx="3">
                  <c:v>30.67193675889328</c:v>
                </c:pt>
                <c:pt idx="4">
                  <c:v>29.09090909090909</c:v>
                </c:pt>
                <c:pt idx="5">
                  <c:v>24.194400422609615</c:v>
                </c:pt>
                <c:pt idx="6">
                  <c:v>19.575289575289574</c:v>
                </c:pt>
                <c:pt idx="7">
                  <c:v>13.770883054892602</c:v>
                </c:pt>
                <c:pt idx="8">
                  <c:v>10.34313725490196</c:v>
                </c:pt>
                <c:pt idx="9">
                  <c:v>19.40928270042194</c:v>
                </c:pt>
                <c:pt idx="10">
                  <c:v>12.467866323907455</c:v>
                </c:pt>
                <c:pt idx="11">
                  <c:v>11.977715877437326</c:v>
                </c:pt>
                <c:pt idx="12">
                  <c:v>12.339331619537274</c:v>
                </c:pt>
                <c:pt idx="13">
                  <c:v>13.82716049382716</c:v>
                </c:pt>
                <c:pt idx="14">
                  <c:v>12.871287128712872</c:v>
                </c:pt>
                <c:pt idx="15">
                  <c:v>14.76510067114094</c:v>
                </c:pt>
                <c:pt idx="16">
                  <c:v>19.846701341363264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TN_Data1!$K$90:$K$106</c:f>
              <c:numCache>
                <c:ptCount val="17"/>
                <c:pt idx="0">
                  <c:v>43.35180055401662</c:v>
                </c:pt>
                <c:pt idx="1">
                  <c:v>39.76670201484623</c:v>
                </c:pt>
                <c:pt idx="2">
                  <c:v>39.647577092511014</c:v>
                </c:pt>
                <c:pt idx="3">
                  <c:v>40.790513833992094</c:v>
                </c:pt>
                <c:pt idx="4">
                  <c:v>35.15151515151515</c:v>
                </c:pt>
                <c:pt idx="5">
                  <c:v>33.96724775488643</c:v>
                </c:pt>
                <c:pt idx="6">
                  <c:v>22.355212355212355</c:v>
                </c:pt>
                <c:pt idx="7">
                  <c:v>15.560859188544152</c:v>
                </c:pt>
                <c:pt idx="8">
                  <c:v>12.549019607843137</c:v>
                </c:pt>
                <c:pt idx="9">
                  <c:v>15.18987341772152</c:v>
                </c:pt>
                <c:pt idx="10">
                  <c:v>42.48071979434447</c:v>
                </c:pt>
                <c:pt idx="11">
                  <c:v>14.763231197771587</c:v>
                </c:pt>
                <c:pt idx="12">
                  <c:v>13.110539845758353</c:v>
                </c:pt>
                <c:pt idx="13">
                  <c:v>12.098765432098766</c:v>
                </c:pt>
                <c:pt idx="14">
                  <c:v>10.891089108910892</c:v>
                </c:pt>
                <c:pt idx="15">
                  <c:v>15.212527964205815</c:v>
                </c:pt>
                <c:pt idx="16">
                  <c:v>26.38926909389543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TN_Data1!$L$90:$L$106</c:f>
              <c:numCache>
                <c:ptCount val="17"/>
                <c:pt idx="0">
                  <c:v>19.390581717451525</c:v>
                </c:pt>
                <c:pt idx="1">
                  <c:v>11.558854718981973</c:v>
                </c:pt>
                <c:pt idx="2">
                  <c:v>12.334801762114537</c:v>
                </c:pt>
                <c:pt idx="3">
                  <c:v>14.387351778656127</c:v>
                </c:pt>
                <c:pt idx="4">
                  <c:v>16.818181818181817</c:v>
                </c:pt>
                <c:pt idx="5">
                  <c:v>14.210248283148442</c:v>
                </c:pt>
                <c:pt idx="6">
                  <c:v>9.18918918918919</c:v>
                </c:pt>
                <c:pt idx="7">
                  <c:v>5.823389021479714</c:v>
                </c:pt>
                <c:pt idx="8">
                  <c:v>4.264705882352941</c:v>
                </c:pt>
                <c:pt idx="9">
                  <c:v>9.282700421940929</c:v>
                </c:pt>
                <c:pt idx="10">
                  <c:v>9.318766066838046</c:v>
                </c:pt>
                <c:pt idx="11">
                  <c:v>8.356545961002785</c:v>
                </c:pt>
                <c:pt idx="12">
                  <c:v>7.197943444730077</c:v>
                </c:pt>
                <c:pt idx="13">
                  <c:v>9.62962962962963</c:v>
                </c:pt>
                <c:pt idx="14">
                  <c:v>8.316831683168317</c:v>
                </c:pt>
                <c:pt idx="15">
                  <c:v>10.961968680089486</c:v>
                </c:pt>
                <c:pt idx="16">
                  <c:v>17.574596222283052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TN_Data1!$M$90:$M$106</c:f>
              <c:numCache>
                <c:ptCount val="17"/>
                <c:pt idx="0">
                  <c:v>3.1163434903047094</c:v>
                </c:pt>
                <c:pt idx="1">
                  <c:v>2.1208907741251326</c:v>
                </c:pt>
                <c:pt idx="2">
                  <c:v>4.845814977973569</c:v>
                </c:pt>
                <c:pt idx="3">
                  <c:v>4.980237154150197</c:v>
                </c:pt>
                <c:pt idx="4">
                  <c:v>9.924242424242424</c:v>
                </c:pt>
                <c:pt idx="5">
                  <c:v>16.05916534601162</c:v>
                </c:pt>
                <c:pt idx="6">
                  <c:v>40.231660231660236</c:v>
                </c:pt>
                <c:pt idx="7">
                  <c:v>23.198090692124104</c:v>
                </c:pt>
                <c:pt idx="8">
                  <c:v>16.16013071895425</c:v>
                </c:pt>
                <c:pt idx="9">
                  <c:v>47.257383966244724</c:v>
                </c:pt>
                <c:pt idx="10">
                  <c:v>30.077120822622106</c:v>
                </c:pt>
                <c:pt idx="11">
                  <c:v>29.805013927576603</c:v>
                </c:pt>
                <c:pt idx="12">
                  <c:v>42.41645244215938</c:v>
                </c:pt>
                <c:pt idx="13">
                  <c:v>37.03703703703704</c:v>
                </c:pt>
                <c:pt idx="14">
                  <c:v>38.21782178217822</c:v>
                </c:pt>
                <c:pt idx="15">
                  <c:v>42.281879194630875</c:v>
                </c:pt>
                <c:pt idx="16">
                  <c:v>30.933479332055846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TN_Data1!$N$89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TN_Data1!$N$90:$N$106</c:f>
              <c:numCache>
                <c:ptCount val="17"/>
                <c:pt idx="0">
                  <c:v>10.110803324099724</c:v>
                </c:pt>
                <c:pt idx="1">
                  <c:v>11.770943796394485</c:v>
                </c:pt>
                <c:pt idx="2">
                  <c:v>5.726872246696035</c:v>
                </c:pt>
                <c:pt idx="3">
                  <c:v>9.1699604743083</c:v>
                </c:pt>
                <c:pt idx="4">
                  <c:v>9.015151515151516</c:v>
                </c:pt>
                <c:pt idx="5">
                  <c:v>11.568938193343898</c:v>
                </c:pt>
                <c:pt idx="6">
                  <c:v>8.64864864864865</c:v>
                </c:pt>
                <c:pt idx="7">
                  <c:v>41.646778042959426</c:v>
                </c:pt>
                <c:pt idx="8">
                  <c:v>56.68300653594771</c:v>
                </c:pt>
                <c:pt idx="9">
                  <c:v>8.860759493670885</c:v>
                </c:pt>
                <c:pt idx="10">
                  <c:v>5.655526992287918</c:v>
                </c:pt>
                <c:pt idx="11">
                  <c:v>35.097493036211695</c:v>
                </c:pt>
                <c:pt idx="12">
                  <c:v>24.93573264781491</c:v>
                </c:pt>
                <c:pt idx="13">
                  <c:v>27.40740740740741</c:v>
                </c:pt>
                <c:pt idx="14">
                  <c:v>29.7029702970297</c:v>
                </c:pt>
                <c:pt idx="15">
                  <c:v>16.778523489932887</c:v>
                </c:pt>
                <c:pt idx="16">
                  <c:v>5.255954010402409</c:v>
                </c:pt>
              </c:numCache>
            </c:numRef>
          </c:yVal>
          <c:smooth val="0"/>
        </c:ser>
        <c:axId val="32804104"/>
        <c:axId val="26801481"/>
      </c:scatterChart>
      <c:valAx>
        <c:axId val="3280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801481"/>
        <c:crosses val="autoZero"/>
        <c:crossBetween val="midCat"/>
        <c:dispUnits/>
        <c:majorUnit val="1"/>
      </c:valAx>
      <c:valAx>
        <c:axId val="26801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8041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TN_Data1!$B$90:$B$106</c:f>
              <c:numCache>
                <c:ptCount val="17"/>
                <c:pt idx="0">
                  <c:v>20.17751479289941</c:v>
                </c:pt>
                <c:pt idx="1">
                  <c:v>30.196399345335518</c:v>
                </c:pt>
                <c:pt idx="2">
                  <c:v>34.69767441860465</c:v>
                </c:pt>
                <c:pt idx="3">
                  <c:v>26.503871351995233</c:v>
                </c:pt>
                <c:pt idx="4">
                  <c:v>24.634420697412825</c:v>
                </c:pt>
                <c:pt idx="5">
                  <c:v>26.331508213041317</c:v>
                </c:pt>
                <c:pt idx="6">
                  <c:v>25.406203840472674</c:v>
                </c:pt>
                <c:pt idx="7">
                  <c:v>12.24758560140474</c:v>
                </c:pt>
                <c:pt idx="8">
                  <c:v>7.925867507886436</c:v>
                </c:pt>
                <c:pt idx="9">
                  <c:v>24.280575539568343</c:v>
                </c:pt>
                <c:pt idx="10">
                  <c:v>16.78224687933426</c:v>
                </c:pt>
                <c:pt idx="11">
                  <c:v>16.766467065868262</c:v>
                </c:pt>
                <c:pt idx="12">
                  <c:v>22.561863173216885</c:v>
                </c:pt>
                <c:pt idx="13">
                  <c:v>18.53932584269663</c:v>
                </c:pt>
                <c:pt idx="14">
                  <c:v>16.158192090395477</c:v>
                </c:pt>
                <c:pt idx="15">
                  <c:v>23.225030084235858</c:v>
                </c:pt>
                <c:pt idx="16">
                  <c:v>24.65890183028286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TN_Data1!$C$90:$C$106</c:f>
              <c:numCache>
                <c:ptCount val="17"/>
                <c:pt idx="0">
                  <c:v>38.875739644970416</c:v>
                </c:pt>
                <c:pt idx="1">
                  <c:v>30.605564648117838</c:v>
                </c:pt>
                <c:pt idx="2">
                  <c:v>37.2093023255814</c:v>
                </c:pt>
                <c:pt idx="3">
                  <c:v>36.092912447885645</c:v>
                </c:pt>
                <c:pt idx="4">
                  <c:v>33.07086614173229</c:v>
                </c:pt>
                <c:pt idx="5">
                  <c:v>32.70283723245396</c:v>
                </c:pt>
                <c:pt idx="6">
                  <c:v>28.01575578532742</c:v>
                </c:pt>
                <c:pt idx="7">
                  <c:v>14.969271290605796</c:v>
                </c:pt>
                <c:pt idx="8">
                  <c:v>7.991587802313354</c:v>
                </c:pt>
                <c:pt idx="9">
                  <c:v>26.798561151079138</c:v>
                </c:pt>
                <c:pt idx="10">
                  <c:v>44.03606102635229</c:v>
                </c:pt>
                <c:pt idx="11">
                  <c:v>15.718562874251496</c:v>
                </c:pt>
                <c:pt idx="12">
                  <c:v>18.340611353711793</c:v>
                </c:pt>
                <c:pt idx="13">
                  <c:v>20.646067415730336</c:v>
                </c:pt>
                <c:pt idx="14">
                  <c:v>20</c:v>
                </c:pt>
                <c:pt idx="15">
                  <c:v>19.855595667870034</c:v>
                </c:pt>
                <c:pt idx="16">
                  <c:v>25.757071547420967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TN_Data1!$D$90:$D$106</c:f>
              <c:numCache>
                <c:ptCount val="17"/>
                <c:pt idx="0">
                  <c:v>19.230769230769234</c:v>
                </c:pt>
                <c:pt idx="1">
                  <c:v>11.538461538461538</c:v>
                </c:pt>
                <c:pt idx="2">
                  <c:v>11.813953488372093</c:v>
                </c:pt>
                <c:pt idx="3">
                  <c:v>14.532459797498513</c:v>
                </c:pt>
                <c:pt idx="4">
                  <c:v>18.785151856017997</c:v>
                </c:pt>
                <c:pt idx="5">
                  <c:v>17.371826779492284</c:v>
                </c:pt>
                <c:pt idx="6">
                  <c:v>16.937469226981783</c:v>
                </c:pt>
                <c:pt idx="7">
                  <c:v>8.077260755048288</c:v>
                </c:pt>
                <c:pt idx="8">
                  <c:v>4.718717139852786</c:v>
                </c:pt>
                <c:pt idx="9">
                  <c:v>16.906474820143885</c:v>
                </c:pt>
                <c:pt idx="10">
                  <c:v>13.938973647711512</c:v>
                </c:pt>
                <c:pt idx="11">
                  <c:v>13.47305389221557</c:v>
                </c:pt>
                <c:pt idx="12">
                  <c:v>18.777292576419214</c:v>
                </c:pt>
                <c:pt idx="13">
                  <c:v>20.646067415730336</c:v>
                </c:pt>
                <c:pt idx="14">
                  <c:v>19.322033898305087</c:v>
                </c:pt>
                <c:pt idx="15">
                  <c:v>23.104693140794225</c:v>
                </c:pt>
                <c:pt idx="16">
                  <c:v>27.054908485856906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TN_Data1!$E$90:$E$106</c:f>
              <c:numCache>
                <c:ptCount val="17"/>
                <c:pt idx="0">
                  <c:v>9.230769230769232</c:v>
                </c:pt>
                <c:pt idx="1">
                  <c:v>7.446808510638298</c:v>
                </c:pt>
                <c:pt idx="2">
                  <c:v>5.116279069767442</c:v>
                </c:pt>
                <c:pt idx="3">
                  <c:v>9.291244788564622</c:v>
                </c:pt>
                <c:pt idx="4">
                  <c:v>10.067491563554555</c:v>
                </c:pt>
                <c:pt idx="5">
                  <c:v>11.34892981582877</c:v>
                </c:pt>
                <c:pt idx="6">
                  <c:v>16.297390448055147</c:v>
                </c:pt>
                <c:pt idx="7">
                  <c:v>6.957857769973661</c:v>
                </c:pt>
                <c:pt idx="8">
                  <c:v>3.3517350157728707</c:v>
                </c:pt>
                <c:pt idx="9">
                  <c:v>15.827338129496402</c:v>
                </c:pt>
                <c:pt idx="10">
                  <c:v>9.778085991678225</c:v>
                </c:pt>
                <c:pt idx="11">
                  <c:v>10.928143712574851</c:v>
                </c:pt>
                <c:pt idx="12">
                  <c:v>13.537117903930133</c:v>
                </c:pt>
                <c:pt idx="13">
                  <c:v>11.657303370786517</c:v>
                </c:pt>
                <c:pt idx="14">
                  <c:v>10.508474576271185</c:v>
                </c:pt>
                <c:pt idx="15">
                  <c:v>13.357400722021662</c:v>
                </c:pt>
                <c:pt idx="16">
                  <c:v>12.11314475873544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TN_Data1!$F$89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TN_Data1!$F$90:$F$106</c:f>
              <c:numCache>
                <c:ptCount val="17"/>
                <c:pt idx="0">
                  <c:v>12.485207100591717</c:v>
                </c:pt>
                <c:pt idx="1">
                  <c:v>20.212765957446805</c:v>
                </c:pt>
                <c:pt idx="2">
                  <c:v>11.162790697674419</c:v>
                </c:pt>
                <c:pt idx="3">
                  <c:v>13.579511614055987</c:v>
                </c:pt>
                <c:pt idx="4">
                  <c:v>13.442069741282339</c:v>
                </c:pt>
                <c:pt idx="5">
                  <c:v>12.244897959183673</c:v>
                </c:pt>
                <c:pt idx="6">
                  <c:v>13.343180699162973</c:v>
                </c:pt>
                <c:pt idx="7">
                  <c:v>57.74802458296752</c:v>
                </c:pt>
                <c:pt idx="8">
                  <c:v>76.01209253417456</c:v>
                </c:pt>
                <c:pt idx="9">
                  <c:v>16.18705035971223</c:v>
                </c:pt>
                <c:pt idx="10">
                  <c:v>15.464632454923716</c:v>
                </c:pt>
                <c:pt idx="11">
                  <c:v>43.11377245508982</c:v>
                </c:pt>
                <c:pt idx="12">
                  <c:v>26.78311499272198</c:v>
                </c:pt>
                <c:pt idx="13">
                  <c:v>28.51123595505618</c:v>
                </c:pt>
                <c:pt idx="14">
                  <c:v>34.01129943502825</c:v>
                </c:pt>
                <c:pt idx="15">
                  <c:v>20.45728038507822</c:v>
                </c:pt>
                <c:pt idx="16">
                  <c:v>10.415973377703827</c:v>
                </c:pt>
              </c:numCache>
            </c:numRef>
          </c:yVal>
          <c:smooth val="0"/>
        </c:ser>
        <c:axId val="39886738"/>
        <c:axId val="23436323"/>
      </c:scatterChart>
      <c:valAx>
        <c:axId val="39886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436323"/>
        <c:crosses val="autoZero"/>
        <c:crossBetween val="midCat"/>
        <c:dispUnits/>
        <c:majorUnit val="1"/>
      </c:valAx>
      <c:valAx>
        <c:axId val="23436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8867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TN_Data1!$J$110:$J$126</c:f>
              <c:numCache>
                <c:ptCount val="17"/>
                <c:pt idx="0">
                  <c:v>69.8773690078038</c:v>
                </c:pt>
                <c:pt idx="1">
                  <c:v>45.6173619890434</c:v>
                </c:pt>
                <c:pt idx="2">
                  <c:v>41.40532893185569</c:v>
                </c:pt>
                <c:pt idx="3">
                  <c:v>67.52293577981652</c:v>
                </c:pt>
                <c:pt idx="4">
                  <c:v>50.22697795071336</c:v>
                </c:pt>
                <c:pt idx="5">
                  <c:v>56.66569851873366</c:v>
                </c:pt>
                <c:pt idx="6">
                  <c:v>63.4839950542657</c:v>
                </c:pt>
                <c:pt idx="7">
                  <c:v>73.1760374832664</c:v>
                </c:pt>
                <c:pt idx="8">
                  <c:v>78.95100069013112</c:v>
                </c:pt>
                <c:pt idx="9">
                  <c:v>7.9480778831752374</c:v>
                </c:pt>
                <c:pt idx="10">
                  <c:v>28.216704288939056</c:v>
                </c:pt>
                <c:pt idx="11">
                  <c:v>9.582674969792732</c:v>
                </c:pt>
                <c:pt idx="12">
                  <c:v>9.260367678495083</c:v>
                </c:pt>
                <c:pt idx="13">
                  <c:v>9.190210249671486</c:v>
                </c:pt>
                <c:pt idx="14">
                  <c:v>10.31011768188883</c:v>
                </c:pt>
                <c:pt idx="15">
                  <c:v>9.224589340793344</c:v>
                </c:pt>
                <c:pt idx="16">
                  <c:v>57.399523160762946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TN_Data1!$K$110:$K$126</c:f>
              <c:numCache>
                <c:ptCount val="17"/>
                <c:pt idx="0">
                  <c:v>7.937569676700111</c:v>
                </c:pt>
                <c:pt idx="1">
                  <c:v>10.493046776232617</c:v>
                </c:pt>
                <c:pt idx="2">
                  <c:v>16.17543032303702</c:v>
                </c:pt>
                <c:pt idx="3">
                  <c:v>18.738532110091743</c:v>
                </c:pt>
                <c:pt idx="4">
                  <c:v>19.795719844357976</c:v>
                </c:pt>
                <c:pt idx="5">
                  <c:v>22.306128376415916</c:v>
                </c:pt>
                <c:pt idx="6">
                  <c:v>18.381645830471218</c:v>
                </c:pt>
                <c:pt idx="7">
                  <c:v>11.102744310575636</c:v>
                </c:pt>
                <c:pt idx="8">
                  <c:v>10.921325051759833</c:v>
                </c:pt>
                <c:pt idx="9">
                  <c:v>71.03344982526211</c:v>
                </c:pt>
                <c:pt idx="10">
                  <c:v>71.20955605718585</c:v>
                </c:pt>
                <c:pt idx="11">
                  <c:v>65.8797285993122</c:v>
                </c:pt>
                <c:pt idx="12">
                  <c:v>71.15006412997008</c:v>
                </c:pt>
                <c:pt idx="13">
                  <c:v>72.23226018396846</c:v>
                </c:pt>
                <c:pt idx="14">
                  <c:v>69.7949818666272</c:v>
                </c:pt>
                <c:pt idx="15">
                  <c:v>71.96040456208307</c:v>
                </c:pt>
                <c:pt idx="16">
                  <c:v>35.907697547683924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TN_Data1!$L$110:$L$126</c:f>
              <c:numCache>
                <c:ptCount val="17"/>
                <c:pt idx="0">
                  <c:v>22.1850613154961</c:v>
                </c:pt>
                <c:pt idx="1">
                  <c:v>43.88959123472398</c:v>
                </c:pt>
                <c:pt idx="2">
                  <c:v>42.41924074510728</c:v>
                </c:pt>
                <c:pt idx="3">
                  <c:v>13.738532110091741</c:v>
                </c:pt>
                <c:pt idx="4">
                  <c:v>29.977302204928662</c:v>
                </c:pt>
                <c:pt idx="5">
                  <c:v>21.02817310485042</c:v>
                </c:pt>
                <c:pt idx="6">
                  <c:v>18.134359115263084</c:v>
                </c:pt>
                <c:pt idx="7">
                  <c:v>15.721218206157966</c:v>
                </c:pt>
                <c:pt idx="8">
                  <c:v>10.12767425810904</c:v>
                </c:pt>
                <c:pt idx="9">
                  <c:v>21.018472291562656</c:v>
                </c:pt>
                <c:pt idx="10">
                  <c:v>0.5737396538750941</c:v>
                </c:pt>
                <c:pt idx="11">
                  <c:v>24.537596430895064</c:v>
                </c:pt>
                <c:pt idx="12">
                  <c:v>19.589568191534845</c:v>
                </c:pt>
                <c:pt idx="13">
                  <c:v>18.577529566360052</c:v>
                </c:pt>
                <c:pt idx="14">
                  <c:v>19.894900451483977</c:v>
                </c:pt>
                <c:pt idx="15">
                  <c:v>18.815006097123593</c:v>
                </c:pt>
                <c:pt idx="16">
                  <c:v>6.6927792915531334</c:v>
                </c:pt>
              </c:numCache>
            </c:numRef>
          </c:yVal>
          <c:smooth val="0"/>
        </c:ser>
        <c:axId val="9600316"/>
        <c:axId val="19293981"/>
      </c:scatterChart>
      <c:valAx>
        <c:axId val="960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293981"/>
        <c:crosses val="autoZero"/>
        <c:crossBetween val="midCat"/>
        <c:dispUnits/>
        <c:majorUnit val="1"/>
      </c:valAx>
      <c:valAx>
        <c:axId val="19293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600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TN_Data1!$B$110:$B$126</c:f>
              <c:numCache>
                <c:ptCount val="17"/>
                <c:pt idx="0">
                  <c:v>3134</c:v>
                </c:pt>
                <c:pt idx="1">
                  <c:v>2165</c:v>
                </c:pt>
                <c:pt idx="2">
                  <c:v>1756</c:v>
                </c:pt>
                <c:pt idx="3">
                  <c:v>2944</c:v>
                </c:pt>
                <c:pt idx="4">
                  <c:v>3098</c:v>
                </c:pt>
                <c:pt idx="5">
                  <c:v>3902</c:v>
                </c:pt>
                <c:pt idx="6">
                  <c:v>4621</c:v>
                </c:pt>
                <c:pt idx="7">
                  <c:v>8746</c:v>
                </c:pt>
                <c:pt idx="8">
                  <c:v>13728</c:v>
                </c:pt>
                <c:pt idx="9">
                  <c:v>796</c:v>
                </c:pt>
                <c:pt idx="10">
                  <c:v>3000</c:v>
                </c:pt>
                <c:pt idx="11">
                  <c:v>1031</c:v>
                </c:pt>
                <c:pt idx="12">
                  <c:v>1083</c:v>
                </c:pt>
                <c:pt idx="13">
                  <c:v>1119</c:v>
                </c:pt>
                <c:pt idx="14">
                  <c:v>1393</c:v>
                </c:pt>
                <c:pt idx="15">
                  <c:v>1286</c:v>
                </c:pt>
                <c:pt idx="16">
                  <c:v>6741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TN_Data1!$F$110:$F$126</c:f>
              <c:numCache>
                <c:ptCount val="17"/>
                <c:pt idx="0">
                  <c:v>356</c:v>
                </c:pt>
                <c:pt idx="1">
                  <c:v>498</c:v>
                </c:pt>
                <c:pt idx="2">
                  <c:v>686</c:v>
                </c:pt>
                <c:pt idx="3">
                  <c:v>817</c:v>
                </c:pt>
                <c:pt idx="4">
                  <c:v>1221</c:v>
                </c:pt>
                <c:pt idx="5">
                  <c:v>1536</c:v>
                </c:pt>
                <c:pt idx="6">
                  <c:v>1338</c:v>
                </c:pt>
                <c:pt idx="7">
                  <c:v>1327</c:v>
                </c:pt>
                <c:pt idx="8">
                  <c:v>1899</c:v>
                </c:pt>
                <c:pt idx="9">
                  <c:v>7114</c:v>
                </c:pt>
                <c:pt idx="10">
                  <c:v>7571</c:v>
                </c:pt>
                <c:pt idx="11">
                  <c:v>7088</c:v>
                </c:pt>
                <c:pt idx="12">
                  <c:v>8321</c:v>
                </c:pt>
                <c:pt idx="13">
                  <c:v>8795</c:v>
                </c:pt>
                <c:pt idx="14">
                  <c:v>9430</c:v>
                </c:pt>
                <c:pt idx="15">
                  <c:v>10032</c:v>
                </c:pt>
                <c:pt idx="16">
                  <c:v>4217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TN_Data1!$E$110:$E$126</c:f>
              <c:numCache>
                <c:ptCount val="17"/>
                <c:pt idx="0">
                  <c:v>995</c:v>
                </c:pt>
                <c:pt idx="1">
                  <c:v>2083</c:v>
                </c:pt>
                <c:pt idx="2">
                  <c:v>1799</c:v>
                </c:pt>
                <c:pt idx="3">
                  <c:v>599</c:v>
                </c:pt>
                <c:pt idx="4">
                  <c:v>1849</c:v>
                </c:pt>
                <c:pt idx="5">
                  <c:v>1448</c:v>
                </c:pt>
                <c:pt idx="6">
                  <c:v>1320</c:v>
                </c:pt>
                <c:pt idx="7">
                  <c:v>1879</c:v>
                </c:pt>
                <c:pt idx="8">
                  <c:v>1761</c:v>
                </c:pt>
                <c:pt idx="9">
                  <c:v>2105</c:v>
                </c:pt>
                <c:pt idx="10">
                  <c:v>61</c:v>
                </c:pt>
                <c:pt idx="11">
                  <c:v>2640</c:v>
                </c:pt>
                <c:pt idx="12">
                  <c:v>2291</c:v>
                </c:pt>
                <c:pt idx="13">
                  <c:v>2262</c:v>
                </c:pt>
                <c:pt idx="14">
                  <c:v>2688</c:v>
                </c:pt>
                <c:pt idx="15">
                  <c:v>2623</c:v>
                </c:pt>
                <c:pt idx="16">
                  <c:v>786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TN_Data1!$G$110:$G$126</c:f>
              <c:numCache>
                <c:ptCount val="17"/>
                <c:pt idx="0">
                  <c:v>4485</c:v>
                </c:pt>
                <c:pt idx="1">
                  <c:v>4746</c:v>
                </c:pt>
                <c:pt idx="2">
                  <c:v>4241</c:v>
                </c:pt>
                <c:pt idx="3">
                  <c:v>4360</c:v>
                </c:pt>
                <c:pt idx="4">
                  <c:v>6168</c:v>
                </c:pt>
                <c:pt idx="5">
                  <c:v>6886</c:v>
                </c:pt>
                <c:pt idx="6">
                  <c:v>7279</c:v>
                </c:pt>
                <c:pt idx="7">
                  <c:v>11952</c:v>
                </c:pt>
                <c:pt idx="8">
                  <c:v>17388</c:v>
                </c:pt>
                <c:pt idx="9">
                  <c:v>10015</c:v>
                </c:pt>
                <c:pt idx="10">
                  <c:v>10632</c:v>
                </c:pt>
                <c:pt idx="11">
                  <c:v>10759</c:v>
                </c:pt>
                <c:pt idx="12">
                  <c:v>11695</c:v>
                </c:pt>
                <c:pt idx="13">
                  <c:v>12176</c:v>
                </c:pt>
                <c:pt idx="14">
                  <c:v>13511</c:v>
                </c:pt>
                <c:pt idx="15">
                  <c:v>13941</c:v>
                </c:pt>
                <c:pt idx="16">
                  <c:v>11744</c:v>
                </c:pt>
              </c:numCache>
            </c:numRef>
          </c:yVal>
          <c:smooth val="0"/>
        </c:ser>
        <c:axId val="39428102"/>
        <c:axId val="19308599"/>
      </c:scatterChart>
      <c:valAx>
        <c:axId val="3942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308599"/>
        <c:crosses val="autoZero"/>
        <c:crossBetween val="midCat"/>
        <c:dispUnits/>
        <c:majorUnit val="1"/>
      </c:valAx>
      <c:valAx>
        <c:axId val="19308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428102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TN_Data2!$AC$111:$AC$127</c:f>
              <c:numCache>
                <c:ptCount val="17"/>
                <c:pt idx="0">
                  <c:v>0.13208834789774582</c:v>
                </c:pt>
                <c:pt idx="1">
                  <c:v>0.1403746995247445</c:v>
                </c:pt>
                <c:pt idx="2">
                  <c:v>0.15036171642246848</c:v>
                </c:pt>
                <c:pt idx="3">
                  <c:v>0.15924124690159075</c:v>
                </c:pt>
                <c:pt idx="4">
                  <c:v>0.16887106442294164</c:v>
                </c:pt>
                <c:pt idx="5">
                  <c:v>0.1800536698040063</c:v>
                </c:pt>
                <c:pt idx="6">
                  <c:v>0.19122570050343263</c:v>
                </c:pt>
                <c:pt idx="7">
                  <c:v>0.199136061518505</c:v>
                </c:pt>
                <c:pt idx="8">
                  <c:v>0.19966095842920173</c:v>
                </c:pt>
                <c:pt idx="9">
                  <c:v>0.19840450706113028</c:v>
                </c:pt>
                <c:pt idx="10">
                  <c:v>0.2000524611722437</c:v>
                </c:pt>
                <c:pt idx="11">
                  <c:v>0.20420234994429615</c:v>
                </c:pt>
                <c:pt idx="12">
                  <c:v>0.20405756884724932</c:v>
                </c:pt>
                <c:pt idx="13">
                  <c:v>0.2053795786491056</c:v>
                </c:pt>
                <c:pt idx="14">
                  <c:v>0.20537580369598354</c:v>
                </c:pt>
                <c:pt idx="15">
                  <c:v>0.20229430084126085</c:v>
                </c:pt>
                <c:pt idx="16">
                  <c:v>0.20280713080157234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TN_Data2!$AD$111:$AD$127</c:f>
              <c:numCache>
                <c:ptCount val="17"/>
                <c:pt idx="0">
                  <c:v>0.43751180318299654</c:v>
                </c:pt>
                <c:pt idx="1">
                  <c:v>0.4649711889410597</c:v>
                </c:pt>
                <c:pt idx="2">
                  <c:v>0.4967026460268878</c:v>
                </c:pt>
                <c:pt idx="3">
                  <c:v>0.525415924377923</c:v>
                </c:pt>
                <c:pt idx="4">
                  <c:v>0.5517946183298595</c:v>
                </c:pt>
                <c:pt idx="5">
                  <c:v>0.5827741951136466</c:v>
                </c:pt>
                <c:pt idx="6">
                  <c:v>0.6147526209333124</c:v>
                </c:pt>
                <c:pt idx="7">
                  <c:v>0.6418196770720149</c:v>
                </c:pt>
                <c:pt idx="8">
                  <c:v>0.6645999119446052</c:v>
                </c:pt>
                <c:pt idx="9">
                  <c:v>0.6943359980725964</c:v>
                </c:pt>
                <c:pt idx="10">
                  <c:v>0.7367373319443313</c:v>
                </c:pt>
                <c:pt idx="11">
                  <c:v>0.7821397415774036</c:v>
                </c:pt>
                <c:pt idx="12">
                  <c:v>0.827086634124302</c:v>
                </c:pt>
                <c:pt idx="13">
                  <c:v>0.8702990227297023</c:v>
                </c:pt>
                <c:pt idx="14">
                  <c:v>0.8953537210559285</c:v>
                </c:pt>
                <c:pt idx="15">
                  <c:v>0.9288971426436202</c:v>
                </c:pt>
                <c:pt idx="16">
                  <c:v>0.9516488907246876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TN_Data2!$AE$111:$AE$127</c:f>
              <c:numCache>
                <c:ptCount val="17"/>
                <c:pt idx="0">
                  <c:v>0.703770151252425</c:v>
                </c:pt>
                <c:pt idx="1">
                  <c:v>0.6982035708387618</c:v>
                </c:pt>
                <c:pt idx="2">
                  <c:v>0.6916002728142624</c:v>
                </c:pt>
                <c:pt idx="3">
                  <c:v>0.6857756162948575</c:v>
                </c:pt>
                <c:pt idx="4">
                  <c:v>0.6811502300154779</c:v>
                </c:pt>
                <c:pt idx="5">
                  <c:v>0.6784102109072752</c:v>
                </c:pt>
                <c:pt idx="6">
                  <c:v>0.6735437605688609</c:v>
                </c:pt>
                <c:pt idx="7">
                  <c:v>0.6750874018990616</c:v>
                </c:pt>
                <c:pt idx="8">
                  <c:v>0.7100426409664585</c:v>
                </c:pt>
                <c:pt idx="9">
                  <c:v>0.7333467756974024</c:v>
                </c:pt>
                <c:pt idx="10">
                  <c:v>0.7772826607173967</c:v>
                </c:pt>
                <c:pt idx="11">
                  <c:v>0.8408070011791557</c:v>
                </c:pt>
                <c:pt idx="12">
                  <c:v>0.9112472639686422</c:v>
                </c:pt>
                <c:pt idx="13">
                  <c:v>0.9894654748515876</c:v>
                </c:pt>
                <c:pt idx="14">
                  <c:v>1.0543405486319157</c:v>
                </c:pt>
                <c:pt idx="15">
                  <c:v>1.1449599727869069</c:v>
                </c:pt>
                <c:pt idx="16">
                  <c:v>1.223262001610275</c:v>
                </c:pt>
              </c:numCache>
            </c:numRef>
          </c:yVal>
          <c:smooth val="0"/>
        </c:ser>
        <c:axId val="40284800"/>
        <c:axId val="27018881"/>
      </c:scatterChart>
      <c:valAx>
        <c:axId val="4028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018881"/>
        <c:crosses val="autoZero"/>
        <c:crossBetween val="midCat"/>
        <c:dispUnits/>
        <c:majorUnit val="1"/>
      </c:valAx>
      <c:valAx>
        <c:axId val="27018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2848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TN_Data2!$K$4:$K$20</c:f>
              <c:numCache>
                <c:ptCount val="17"/>
                <c:pt idx="0">
                  <c:v>2505</c:v>
                </c:pt>
                <c:pt idx="1">
                  <c:v>2800</c:v>
                </c:pt>
                <c:pt idx="2">
                  <c:v>2507</c:v>
                </c:pt>
                <c:pt idx="3">
                  <c:v>2439</c:v>
                </c:pt>
                <c:pt idx="4">
                  <c:v>3546</c:v>
                </c:pt>
                <c:pt idx="5">
                  <c:v>3695</c:v>
                </c:pt>
                <c:pt idx="6">
                  <c:v>3361</c:v>
                </c:pt>
                <c:pt idx="7">
                  <c:v>5878</c:v>
                </c:pt>
                <c:pt idx="8">
                  <c:v>9079</c:v>
                </c:pt>
                <c:pt idx="9">
                  <c:v>4358</c:v>
                </c:pt>
                <c:pt idx="10">
                  <c:v>4640</c:v>
                </c:pt>
                <c:pt idx="11">
                  <c:v>4623</c:v>
                </c:pt>
                <c:pt idx="12">
                  <c:v>4992</c:v>
                </c:pt>
                <c:pt idx="13">
                  <c:v>5261</c:v>
                </c:pt>
                <c:pt idx="14">
                  <c:v>5728</c:v>
                </c:pt>
                <c:pt idx="15">
                  <c:v>5975</c:v>
                </c:pt>
                <c:pt idx="16">
                  <c:v>5198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TN_Data2!$L$4:$L$20</c:f>
              <c:numCache>
                <c:ptCount val="17"/>
                <c:pt idx="0">
                  <c:v>1980</c:v>
                </c:pt>
                <c:pt idx="1">
                  <c:v>1946</c:v>
                </c:pt>
                <c:pt idx="2">
                  <c:v>1734</c:v>
                </c:pt>
                <c:pt idx="3">
                  <c:v>1921</c:v>
                </c:pt>
                <c:pt idx="4">
                  <c:v>2622</c:v>
                </c:pt>
                <c:pt idx="5">
                  <c:v>3191</c:v>
                </c:pt>
                <c:pt idx="6">
                  <c:v>3918</c:v>
                </c:pt>
                <c:pt idx="7">
                  <c:v>6074</c:v>
                </c:pt>
                <c:pt idx="8">
                  <c:v>8309</c:v>
                </c:pt>
                <c:pt idx="9">
                  <c:v>5641</c:v>
                </c:pt>
                <c:pt idx="10">
                  <c:v>5980</c:v>
                </c:pt>
                <c:pt idx="11">
                  <c:v>6123</c:v>
                </c:pt>
                <c:pt idx="12">
                  <c:v>6681</c:v>
                </c:pt>
                <c:pt idx="13">
                  <c:v>6901</c:v>
                </c:pt>
                <c:pt idx="14">
                  <c:v>7763</c:v>
                </c:pt>
                <c:pt idx="15">
                  <c:v>7935</c:v>
                </c:pt>
                <c:pt idx="16">
                  <c:v>6443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TN_Data2!$M$4:$M$20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12</c:v>
                </c:pt>
                <c:pt idx="11">
                  <c:v>13</c:v>
                </c:pt>
                <c:pt idx="12">
                  <c:v>22</c:v>
                </c:pt>
                <c:pt idx="13">
                  <c:v>14</c:v>
                </c:pt>
                <c:pt idx="14">
                  <c:v>20</c:v>
                </c:pt>
                <c:pt idx="15">
                  <c:v>31</c:v>
                </c:pt>
                <c:pt idx="16">
                  <c:v>103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TN_Data2!$N$4:$N$20</c:f>
              <c:numCache>
                <c:ptCount val="17"/>
                <c:pt idx="0">
                  <c:v>4485</c:v>
                </c:pt>
                <c:pt idx="1">
                  <c:v>4746</c:v>
                </c:pt>
                <c:pt idx="2">
                  <c:v>4241</c:v>
                </c:pt>
                <c:pt idx="3">
                  <c:v>4360</c:v>
                </c:pt>
                <c:pt idx="4">
                  <c:v>6168</c:v>
                </c:pt>
                <c:pt idx="5">
                  <c:v>6886</c:v>
                </c:pt>
                <c:pt idx="6">
                  <c:v>7279</c:v>
                </c:pt>
                <c:pt idx="7">
                  <c:v>11952</c:v>
                </c:pt>
                <c:pt idx="8">
                  <c:v>17388</c:v>
                </c:pt>
                <c:pt idx="9">
                  <c:v>10015</c:v>
                </c:pt>
                <c:pt idx="10">
                  <c:v>10632</c:v>
                </c:pt>
                <c:pt idx="11">
                  <c:v>10759</c:v>
                </c:pt>
                <c:pt idx="12">
                  <c:v>11695</c:v>
                </c:pt>
                <c:pt idx="13">
                  <c:v>12176</c:v>
                </c:pt>
                <c:pt idx="14">
                  <c:v>13511</c:v>
                </c:pt>
                <c:pt idx="15">
                  <c:v>13941</c:v>
                </c:pt>
                <c:pt idx="16">
                  <c:v>11744</c:v>
                </c:pt>
              </c:numCache>
            </c:numRef>
          </c:yVal>
          <c:smooth val="0"/>
        </c:ser>
        <c:axId val="39559664"/>
        <c:axId val="20492657"/>
      </c:scatterChart>
      <c:val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492657"/>
        <c:crosses val="autoZero"/>
        <c:crossBetween val="midCat"/>
        <c:dispUnits/>
        <c:majorUnit val="1"/>
      </c:valAx>
      <c:valAx>
        <c:axId val="20492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559664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TN_Data2!$K$4:$K$20</c:f>
              <c:numCache>
                <c:ptCount val="17"/>
                <c:pt idx="0">
                  <c:v>2505</c:v>
                </c:pt>
                <c:pt idx="1">
                  <c:v>2800</c:v>
                </c:pt>
                <c:pt idx="2">
                  <c:v>2507</c:v>
                </c:pt>
                <c:pt idx="3">
                  <c:v>2439</c:v>
                </c:pt>
                <c:pt idx="4">
                  <c:v>3546</c:v>
                </c:pt>
                <c:pt idx="5">
                  <c:v>3695</c:v>
                </c:pt>
                <c:pt idx="6">
                  <c:v>3361</c:v>
                </c:pt>
                <c:pt idx="7">
                  <c:v>5878</c:v>
                </c:pt>
                <c:pt idx="8">
                  <c:v>9079</c:v>
                </c:pt>
                <c:pt idx="9">
                  <c:v>4358</c:v>
                </c:pt>
                <c:pt idx="10">
                  <c:v>4640</c:v>
                </c:pt>
                <c:pt idx="11">
                  <c:v>4623</c:v>
                </c:pt>
                <c:pt idx="12">
                  <c:v>4992</c:v>
                </c:pt>
                <c:pt idx="13">
                  <c:v>5261</c:v>
                </c:pt>
                <c:pt idx="14">
                  <c:v>5728</c:v>
                </c:pt>
                <c:pt idx="15">
                  <c:v>5975</c:v>
                </c:pt>
                <c:pt idx="16">
                  <c:v>5198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TN_Data2!$L$4:$L$20</c:f>
              <c:numCache>
                <c:ptCount val="17"/>
                <c:pt idx="0">
                  <c:v>1980</c:v>
                </c:pt>
                <c:pt idx="1">
                  <c:v>1946</c:v>
                </c:pt>
                <c:pt idx="2">
                  <c:v>1734</c:v>
                </c:pt>
                <c:pt idx="3">
                  <c:v>1921</c:v>
                </c:pt>
                <c:pt idx="4">
                  <c:v>2622</c:v>
                </c:pt>
                <c:pt idx="5">
                  <c:v>3191</c:v>
                </c:pt>
                <c:pt idx="6">
                  <c:v>3918</c:v>
                </c:pt>
                <c:pt idx="7">
                  <c:v>6074</c:v>
                </c:pt>
                <c:pt idx="8">
                  <c:v>8309</c:v>
                </c:pt>
                <c:pt idx="9">
                  <c:v>5641</c:v>
                </c:pt>
                <c:pt idx="10">
                  <c:v>5980</c:v>
                </c:pt>
                <c:pt idx="11">
                  <c:v>6123</c:v>
                </c:pt>
                <c:pt idx="12">
                  <c:v>6681</c:v>
                </c:pt>
                <c:pt idx="13">
                  <c:v>6901</c:v>
                </c:pt>
                <c:pt idx="14">
                  <c:v>7763</c:v>
                </c:pt>
                <c:pt idx="15">
                  <c:v>7935</c:v>
                </c:pt>
                <c:pt idx="16">
                  <c:v>6443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TN_Data2!$D$4:$D$20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4</c:v>
                </c:pt>
                <c:pt idx="11">
                  <c:v>8</c:v>
                </c:pt>
                <c:pt idx="12">
                  <c:v>11</c:v>
                </c:pt>
                <c:pt idx="13">
                  <c:v>3</c:v>
                </c:pt>
                <c:pt idx="14">
                  <c:v>8</c:v>
                </c:pt>
                <c:pt idx="15">
                  <c:v>13</c:v>
                </c:pt>
                <c:pt idx="16">
                  <c:v>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8</c:v>
                </c:pt>
                <c:pt idx="11">
                  <c:v>5</c:v>
                </c:pt>
                <c:pt idx="12">
                  <c:v>11</c:v>
                </c:pt>
                <c:pt idx="13">
                  <c:v>11</c:v>
                </c:pt>
                <c:pt idx="14">
                  <c:v>12</c:v>
                </c:pt>
                <c:pt idx="15">
                  <c:v>18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TN_Data2!$F$4:$F$20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TN_Data2!$G$3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TN_Data2!$N$3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TN_Data2!$N$4:$N$20</c:f>
              <c:numCache>
                <c:ptCount val="17"/>
                <c:pt idx="0">
                  <c:v>4485</c:v>
                </c:pt>
                <c:pt idx="1">
                  <c:v>4746</c:v>
                </c:pt>
                <c:pt idx="2">
                  <c:v>4241</c:v>
                </c:pt>
                <c:pt idx="3">
                  <c:v>4360</c:v>
                </c:pt>
                <c:pt idx="4">
                  <c:v>6168</c:v>
                </c:pt>
                <c:pt idx="5">
                  <c:v>6886</c:v>
                </c:pt>
                <c:pt idx="6">
                  <c:v>7279</c:v>
                </c:pt>
                <c:pt idx="7">
                  <c:v>11952</c:v>
                </c:pt>
                <c:pt idx="8">
                  <c:v>17388</c:v>
                </c:pt>
                <c:pt idx="9">
                  <c:v>10015</c:v>
                </c:pt>
                <c:pt idx="10">
                  <c:v>10632</c:v>
                </c:pt>
                <c:pt idx="11">
                  <c:v>10759</c:v>
                </c:pt>
                <c:pt idx="12">
                  <c:v>11695</c:v>
                </c:pt>
                <c:pt idx="13">
                  <c:v>12176</c:v>
                </c:pt>
                <c:pt idx="14">
                  <c:v>13511</c:v>
                </c:pt>
                <c:pt idx="15">
                  <c:v>13941</c:v>
                </c:pt>
                <c:pt idx="16">
                  <c:v>11744</c:v>
                </c:pt>
              </c:numCache>
            </c:numRef>
          </c:yVal>
          <c:smooth val="0"/>
        </c:ser>
        <c:axId val="50216186"/>
        <c:axId val="49292491"/>
      </c:scatterChart>
      <c:valAx>
        <c:axId val="5021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9292491"/>
        <c:crosses val="autoZero"/>
        <c:crossBetween val="midCat"/>
        <c:dispUnits/>
        <c:majorUnit val="1"/>
      </c:valAx>
      <c:valAx>
        <c:axId val="49292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216186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TN_Data2!$AK$4:$AK$20</c:f>
              <c:numCache>
                <c:ptCount val="17"/>
                <c:pt idx="0">
                  <c:v>64.66183152766351</c:v>
                </c:pt>
                <c:pt idx="1">
                  <c:v>71.87856424621592</c:v>
                </c:pt>
                <c:pt idx="2">
                  <c:v>64.01425830149005</c:v>
                </c:pt>
                <c:pt idx="3">
                  <c:v>62.022829181906424</c:v>
                </c:pt>
                <c:pt idx="4">
                  <c:v>89.43237679025535</c:v>
                </c:pt>
                <c:pt idx="5">
                  <c:v>92.58226855372465</c:v>
                </c:pt>
                <c:pt idx="6">
                  <c:v>83.76478469634083</c:v>
                </c:pt>
                <c:pt idx="7">
                  <c:v>145.56361573285633</c:v>
                </c:pt>
                <c:pt idx="8">
                  <c:v>222.62327159842968</c:v>
                </c:pt>
                <c:pt idx="9">
                  <c:v>105.6274361812022</c:v>
                </c:pt>
                <c:pt idx="10">
                  <c:v>111.15500349635188</c:v>
                </c:pt>
                <c:pt idx="11">
                  <c:v>109.3167784111304</c:v>
                </c:pt>
                <c:pt idx="12">
                  <c:v>116.46334962311555</c:v>
                </c:pt>
                <c:pt idx="13">
                  <c:v>121.32166591412336</c:v>
                </c:pt>
                <c:pt idx="14">
                  <c:v>130.70952819519533</c:v>
                </c:pt>
                <c:pt idx="15">
                  <c:v>135.33270895313638</c:v>
                </c:pt>
                <c:pt idx="16">
                  <c:v>116.90024976802114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TN_Data2!$AL$4:$AL$20</c:f>
              <c:numCache>
                <c:ptCount val="17"/>
                <c:pt idx="0">
                  <c:v>272.56846217699604</c:v>
                </c:pt>
                <c:pt idx="1">
                  <c:v>266.50634287835067</c:v>
                </c:pt>
                <c:pt idx="2">
                  <c:v>235.64296964499994</c:v>
                </c:pt>
                <c:pt idx="3">
                  <c:v>259.1190760739076</c:v>
                </c:pt>
                <c:pt idx="4">
                  <c:v>349.188423245135</c:v>
                </c:pt>
                <c:pt idx="5">
                  <c:v>418.81971852059905</c:v>
                </c:pt>
                <c:pt idx="6">
                  <c:v>508.6831882673093</c:v>
                </c:pt>
                <c:pt idx="7">
                  <c:v>780.3336395228582</c:v>
                </c:pt>
                <c:pt idx="8">
                  <c:v>1050.6855568355259</c:v>
                </c:pt>
                <c:pt idx="9">
                  <c:v>699.3163039503128</c:v>
                </c:pt>
                <c:pt idx="10">
                  <c:v>725.6022316515459</c:v>
                </c:pt>
                <c:pt idx="11">
                  <c:v>729.2011537646215</c:v>
                </c:pt>
                <c:pt idx="12">
                  <c:v>783.2016665162239</c:v>
                </c:pt>
                <c:pt idx="13">
                  <c:v>795.5620984578707</c:v>
                </c:pt>
                <c:pt idx="14">
                  <c:v>881.8704787524083</c:v>
                </c:pt>
                <c:pt idx="15">
                  <c:v>887.6057352641787</c:v>
                </c:pt>
                <c:pt idx="16">
                  <c:v>710.6568750510133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TN_Data2!$AR$4:$AR$20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19.62419663445028</c:v>
                </c:pt>
                <c:pt idx="10">
                  <c:v>13.765888129215805</c:v>
                </c:pt>
                <c:pt idx="11">
                  <c:v>13.780529172320216</c:v>
                </c:pt>
                <c:pt idx="12">
                  <c:v>21.610152842717376</c:v>
                </c:pt>
                <c:pt idx="13">
                  <c:v>12.758240456380488</c:v>
                </c:pt>
                <c:pt idx="14">
                  <c:v>17.254915494051367</c:v>
                </c:pt>
                <c:pt idx="15">
                  <c:v>25.069547777705896</c:v>
                </c:pt>
                <c:pt idx="16">
                  <c:v>78.99802888413367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TN_Data2!$AQ$4:$AQ$20</c:f>
              <c:numCache>
                <c:ptCount val="17"/>
                <c:pt idx="0">
                  <c:v>96.2495922536783</c:v>
                </c:pt>
                <c:pt idx="1">
                  <c:v>101.26437512455347</c:v>
                </c:pt>
                <c:pt idx="2">
                  <c:v>89.94133136074596</c:v>
                </c:pt>
                <c:pt idx="3">
                  <c:v>92.00792956413143</c:v>
                </c:pt>
                <c:pt idx="4">
                  <c:v>128.95836639355008</c:v>
                </c:pt>
                <c:pt idx="5">
                  <c:v>142.79046070141513</c:v>
                </c:pt>
                <c:pt idx="6">
                  <c:v>149.94418549655134</c:v>
                </c:pt>
                <c:pt idx="7">
                  <c:v>244.38589252173443</c:v>
                </c:pt>
                <c:pt idx="8">
                  <c:v>351.493848857645</c:v>
                </c:pt>
                <c:pt idx="9">
                  <c:v>199.74076580390224</c:v>
                </c:pt>
                <c:pt idx="10">
                  <c:v>209.05816465336102</c:v>
                </c:pt>
                <c:pt idx="11">
                  <c:v>208.38595115723058</c:v>
                </c:pt>
                <c:pt idx="12">
                  <c:v>223.13728542950733</c:v>
                </c:pt>
                <c:pt idx="13">
                  <c:v>229.14888203349307</c:v>
                </c:pt>
                <c:pt idx="14">
                  <c:v>251.2069965359799</c:v>
                </c:pt>
                <c:pt idx="15">
                  <c:v>256.61372593521537</c:v>
                </c:pt>
                <c:pt idx="16">
                  <c:v>214.1684150826064</c:v>
                </c:pt>
              </c:numCache>
            </c:numRef>
          </c:yVal>
          <c:smooth val="0"/>
        </c:ser>
        <c:axId val="40979236"/>
        <c:axId val="33268805"/>
      </c:scatterChart>
      <c:valAx>
        <c:axId val="4097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268805"/>
        <c:crosses val="autoZero"/>
        <c:crossBetween val="midCat"/>
        <c:dispUnits/>
        <c:majorUnit val="1"/>
      </c:valAx>
      <c:valAx>
        <c:axId val="3326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97923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TN_Data2!$AK$4:$AK$20</c:f>
              <c:numCache>
                <c:ptCount val="17"/>
                <c:pt idx="0">
                  <c:v>64.66183152766351</c:v>
                </c:pt>
                <c:pt idx="1">
                  <c:v>71.87856424621592</c:v>
                </c:pt>
                <c:pt idx="2">
                  <c:v>64.01425830149005</c:v>
                </c:pt>
                <c:pt idx="3">
                  <c:v>62.022829181906424</c:v>
                </c:pt>
                <c:pt idx="4">
                  <c:v>89.43237679025535</c:v>
                </c:pt>
                <c:pt idx="5">
                  <c:v>92.58226855372465</c:v>
                </c:pt>
                <c:pt idx="6">
                  <c:v>83.76478469634083</c:v>
                </c:pt>
                <c:pt idx="7">
                  <c:v>145.56361573285633</c:v>
                </c:pt>
                <c:pt idx="8">
                  <c:v>222.62327159842968</c:v>
                </c:pt>
                <c:pt idx="9">
                  <c:v>105.6274361812022</c:v>
                </c:pt>
                <c:pt idx="10">
                  <c:v>111.15500349635188</c:v>
                </c:pt>
                <c:pt idx="11">
                  <c:v>109.3167784111304</c:v>
                </c:pt>
                <c:pt idx="12">
                  <c:v>116.46334962311555</c:v>
                </c:pt>
                <c:pt idx="13">
                  <c:v>121.32166591412336</c:v>
                </c:pt>
                <c:pt idx="14">
                  <c:v>130.70952819519533</c:v>
                </c:pt>
                <c:pt idx="15">
                  <c:v>135.33270895313638</c:v>
                </c:pt>
                <c:pt idx="16">
                  <c:v>116.90024976802114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TN_Data2!$AL$4:$AL$20</c:f>
              <c:numCache>
                <c:ptCount val="17"/>
                <c:pt idx="0">
                  <c:v>272.56846217699604</c:v>
                </c:pt>
                <c:pt idx="1">
                  <c:v>266.50634287835067</c:v>
                </c:pt>
                <c:pt idx="2">
                  <c:v>235.64296964499994</c:v>
                </c:pt>
                <c:pt idx="3">
                  <c:v>259.1190760739076</c:v>
                </c:pt>
                <c:pt idx="4">
                  <c:v>349.188423245135</c:v>
                </c:pt>
                <c:pt idx="5">
                  <c:v>418.81971852059905</c:v>
                </c:pt>
                <c:pt idx="6">
                  <c:v>508.6831882673093</c:v>
                </c:pt>
                <c:pt idx="7">
                  <c:v>780.3336395228582</c:v>
                </c:pt>
                <c:pt idx="8">
                  <c:v>1050.6855568355259</c:v>
                </c:pt>
                <c:pt idx="9">
                  <c:v>699.3163039503128</c:v>
                </c:pt>
                <c:pt idx="10">
                  <c:v>725.6022316515459</c:v>
                </c:pt>
                <c:pt idx="11">
                  <c:v>729.2011537646215</c:v>
                </c:pt>
                <c:pt idx="12">
                  <c:v>783.2016665162239</c:v>
                </c:pt>
                <c:pt idx="13">
                  <c:v>795.5620984578707</c:v>
                </c:pt>
                <c:pt idx="14">
                  <c:v>881.8704787524083</c:v>
                </c:pt>
                <c:pt idx="15">
                  <c:v>887.6057352641787</c:v>
                </c:pt>
                <c:pt idx="16">
                  <c:v>710.6568750510133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TN_Data2!$AM$4:$AM$20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70.36590269400884</c:v>
                </c:pt>
                <c:pt idx="10">
                  <c:v>39.315903282877926</c:v>
                </c:pt>
                <c:pt idx="11">
                  <c:v>75.87973062695627</c:v>
                </c:pt>
                <c:pt idx="12">
                  <c:v>102.85179990649836</c:v>
                </c:pt>
                <c:pt idx="13">
                  <c:v>27.490149363144873</c:v>
                </c:pt>
                <c:pt idx="14">
                  <c:v>72.42440702516748</c:v>
                </c:pt>
                <c:pt idx="15">
                  <c:v>118.28935395814376</c:v>
                </c:pt>
                <c:pt idx="16">
                  <c:v>80.92797410304829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25.851668868845866</c:v>
                </c:pt>
                <c:pt idx="10">
                  <c:v>21.35155332550443</c:v>
                </c:pt>
                <c:pt idx="11">
                  <c:v>12.381754246941707</c:v>
                </c:pt>
                <c:pt idx="12">
                  <c:v>25.375441186647905</c:v>
                </c:pt>
                <c:pt idx="13">
                  <c:v>23.78686964795433</c:v>
                </c:pt>
                <c:pt idx="14">
                  <c:v>24.919013207077</c:v>
                </c:pt>
                <c:pt idx="15">
                  <c:v>35.668991756499686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TN_Data2!$AO$4:$AO$20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140.135364799189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TN_Data2!$AQ$3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TN_Data2!$AQ$4:$AQ$20</c:f>
              <c:numCache>
                <c:ptCount val="17"/>
                <c:pt idx="0">
                  <c:v>96.2495922536783</c:v>
                </c:pt>
                <c:pt idx="1">
                  <c:v>101.26437512455347</c:v>
                </c:pt>
                <c:pt idx="2">
                  <c:v>89.94133136074596</c:v>
                </c:pt>
                <c:pt idx="3">
                  <c:v>92.00792956413143</c:v>
                </c:pt>
                <c:pt idx="4">
                  <c:v>128.95836639355008</c:v>
                </c:pt>
                <c:pt idx="5">
                  <c:v>142.79046070141513</c:v>
                </c:pt>
                <c:pt idx="6">
                  <c:v>149.94418549655134</c:v>
                </c:pt>
                <c:pt idx="7">
                  <c:v>244.38589252173443</c:v>
                </c:pt>
                <c:pt idx="8">
                  <c:v>351.493848857645</c:v>
                </c:pt>
                <c:pt idx="9">
                  <c:v>199.74076580390224</c:v>
                </c:pt>
                <c:pt idx="10">
                  <c:v>209.05816465336102</c:v>
                </c:pt>
                <c:pt idx="11">
                  <c:v>208.38595115723058</c:v>
                </c:pt>
                <c:pt idx="12">
                  <c:v>223.13728542950733</c:v>
                </c:pt>
                <c:pt idx="13">
                  <c:v>229.14888203349307</c:v>
                </c:pt>
                <c:pt idx="14">
                  <c:v>251.2069965359799</c:v>
                </c:pt>
                <c:pt idx="15">
                  <c:v>256.61372593521537</c:v>
                </c:pt>
                <c:pt idx="16">
                  <c:v>214.1684150826064</c:v>
                </c:pt>
              </c:numCache>
            </c:numRef>
          </c:yVal>
          <c:smooth val="0"/>
        </c:ser>
        <c:axId val="30983790"/>
        <c:axId val="10418655"/>
      </c:scatterChart>
      <c:valAx>
        <c:axId val="3098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418655"/>
        <c:crosses val="autoZero"/>
        <c:crossBetween val="midCat"/>
        <c:dispUnits/>
        <c:majorUnit val="1"/>
      </c:valAx>
      <c:valAx>
        <c:axId val="10418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98379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TN_Data2!$K$25:$K$41</c:f>
              <c:numCache>
                <c:ptCount val="17"/>
                <c:pt idx="0">
                  <c:v>1690</c:v>
                </c:pt>
                <c:pt idx="1">
                  <c:v>1222</c:v>
                </c:pt>
                <c:pt idx="2">
                  <c:v>1075</c:v>
                </c:pt>
                <c:pt idx="3">
                  <c:v>1679</c:v>
                </c:pt>
                <c:pt idx="4">
                  <c:v>1778</c:v>
                </c:pt>
                <c:pt idx="5">
                  <c:v>2009</c:v>
                </c:pt>
                <c:pt idx="6">
                  <c:v>2031</c:v>
                </c:pt>
                <c:pt idx="7">
                  <c:v>4556</c:v>
                </c:pt>
                <c:pt idx="8">
                  <c:v>7608</c:v>
                </c:pt>
                <c:pt idx="9">
                  <c:v>556</c:v>
                </c:pt>
                <c:pt idx="10">
                  <c:v>1442</c:v>
                </c:pt>
                <c:pt idx="11">
                  <c:v>668</c:v>
                </c:pt>
                <c:pt idx="12">
                  <c:v>687</c:v>
                </c:pt>
                <c:pt idx="13">
                  <c:v>712</c:v>
                </c:pt>
                <c:pt idx="14">
                  <c:v>885</c:v>
                </c:pt>
                <c:pt idx="15">
                  <c:v>831</c:v>
                </c:pt>
                <c:pt idx="16">
                  <c:v>3005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TN_Data2!$L$25:$L$41</c:f>
              <c:numCache>
                <c:ptCount val="17"/>
                <c:pt idx="0">
                  <c:v>1444</c:v>
                </c:pt>
                <c:pt idx="1">
                  <c:v>943</c:v>
                </c:pt>
                <c:pt idx="2">
                  <c:v>681</c:v>
                </c:pt>
                <c:pt idx="3">
                  <c:v>1265</c:v>
                </c:pt>
                <c:pt idx="4">
                  <c:v>1320</c:v>
                </c:pt>
                <c:pt idx="5">
                  <c:v>1893</c:v>
                </c:pt>
                <c:pt idx="6">
                  <c:v>2590</c:v>
                </c:pt>
                <c:pt idx="7">
                  <c:v>4190</c:v>
                </c:pt>
                <c:pt idx="8">
                  <c:v>6120</c:v>
                </c:pt>
                <c:pt idx="9">
                  <c:v>237</c:v>
                </c:pt>
                <c:pt idx="10">
                  <c:v>1556</c:v>
                </c:pt>
                <c:pt idx="11">
                  <c:v>359</c:v>
                </c:pt>
                <c:pt idx="12">
                  <c:v>389</c:v>
                </c:pt>
                <c:pt idx="13">
                  <c:v>405</c:v>
                </c:pt>
                <c:pt idx="14">
                  <c:v>505</c:v>
                </c:pt>
                <c:pt idx="15">
                  <c:v>447</c:v>
                </c:pt>
                <c:pt idx="16">
                  <c:v>3653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TN_Data2!$M$25:$M$41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7</c:v>
                </c:pt>
                <c:pt idx="13">
                  <c:v>2</c:v>
                </c:pt>
                <c:pt idx="14">
                  <c:v>3</c:v>
                </c:pt>
                <c:pt idx="15">
                  <c:v>8</c:v>
                </c:pt>
                <c:pt idx="16">
                  <c:v>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TN_Data2!$N$25:$N$41</c:f>
              <c:numCache>
                <c:ptCount val="17"/>
                <c:pt idx="0">
                  <c:v>3134</c:v>
                </c:pt>
                <c:pt idx="1">
                  <c:v>2165</c:v>
                </c:pt>
                <c:pt idx="2">
                  <c:v>1756</c:v>
                </c:pt>
                <c:pt idx="3">
                  <c:v>2944</c:v>
                </c:pt>
                <c:pt idx="4">
                  <c:v>3098</c:v>
                </c:pt>
                <c:pt idx="5">
                  <c:v>3902</c:v>
                </c:pt>
                <c:pt idx="6">
                  <c:v>4621</c:v>
                </c:pt>
                <c:pt idx="7">
                  <c:v>8746</c:v>
                </c:pt>
                <c:pt idx="8">
                  <c:v>13728</c:v>
                </c:pt>
                <c:pt idx="9">
                  <c:v>796</c:v>
                </c:pt>
                <c:pt idx="10">
                  <c:v>3000</c:v>
                </c:pt>
                <c:pt idx="11">
                  <c:v>1031</c:v>
                </c:pt>
                <c:pt idx="12">
                  <c:v>1083</c:v>
                </c:pt>
                <c:pt idx="13">
                  <c:v>1119</c:v>
                </c:pt>
                <c:pt idx="14">
                  <c:v>1393</c:v>
                </c:pt>
                <c:pt idx="15">
                  <c:v>1286</c:v>
                </c:pt>
                <c:pt idx="16">
                  <c:v>6741</c:v>
                </c:pt>
              </c:numCache>
            </c:numRef>
          </c:yVal>
          <c:smooth val="0"/>
        </c:ser>
        <c:axId val="26659032"/>
        <c:axId val="38604697"/>
      </c:scatterChart>
      <c:valAx>
        <c:axId val="266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604697"/>
        <c:crosses val="autoZero"/>
        <c:crossBetween val="midCat"/>
        <c:dispUnits/>
        <c:majorUnit val="1"/>
      </c:valAx>
      <c:valAx>
        <c:axId val="3860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659032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TENNESSEE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TN_Data2!$B$25:$B$41</c:f>
              <c:numCache>
                <c:ptCount val="17"/>
                <c:pt idx="0">
                  <c:v>1690</c:v>
                </c:pt>
                <c:pt idx="1">
                  <c:v>1222</c:v>
                </c:pt>
                <c:pt idx="2">
                  <c:v>1075</c:v>
                </c:pt>
                <c:pt idx="3">
                  <c:v>1679</c:v>
                </c:pt>
                <c:pt idx="4">
                  <c:v>1778</c:v>
                </c:pt>
                <c:pt idx="5">
                  <c:v>2009</c:v>
                </c:pt>
                <c:pt idx="6">
                  <c:v>2031</c:v>
                </c:pt>
                <c:pt idx="7">
                  <c:v>4556</c:v>
                </c:pt>
                <c:pt idx="8">
                  <c:v>7608</c:v>
                </c:pt>
                <c:pt idx="9">
                  <c:v>556</c:v>
                </c:pt>
                <c:pt idx="10">
                  <c:v>1442</c:v>
                </c:pt>
                <c:pt idx="11">
                  <c:v>668</c:v>
                </c:pt>
                <c:pt idx="12">
                  <c:v>687</c:v>
                </c:pt>
                <c:pt idx="13">
                  <c:v>712</c:v>
                </c:pt>
                <c:pt idx="14">
                  <c:v>885</c:v>
                </c:pt>
                <c:pt idx="15">
                  <c:v>831</c:v>
                </c:pt>
                <c:pt idx="16">
                  <c:v>3005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TN_Data2!$C$25:$C$41</c:f>
              <c:numCache>
                <c:ptCount val="17"/>
                <c:pt idx="0">
                  <c:v>1444</c:v>
                </c:pt>
                <c:pt idx="1">
                  <c:v>943</c:v>
                </c:pt>
                <c:pt idx="2">
                  <c:v>681</c:v>
                </c:pt>
                <c:pt idx="3">
                  <c:v>1265</c:v>
                </c:pt>
                <c:pt idx="4">
                  <c:v>1320</c:v>
                </c:pt>
                <c:pt idx="5">
                  <c:v>1893</c:v>
                </c:pt>
                <c:pt idx="6">
                  <c:v>2590</c:v>
                </c:pt>
                <c:pt idx="7">
                  <c:v>4190</c:v>
                </c:pt>
                <c:pt idx="8">
                  <c:v>6120</c:v>
                </c:pt>
                <c:pt idx="9">
                  <c:v>237</c:v>
                </c:pt>
                <c:pt idx="10">
                  <c:v>1556</c:v>
                </c:pt>
                <c:pt idx="11">
                  <c:v>359</c:v>
                </c:pt>
                <c:pt idx="12">
                  <c:v>389</c:v>
                </c:pt>
                <c:pt idx="13">
                  <c:v>405</c:v>
                </c:pt>
                <c:pt idx="14">
                  <c:v>505</c:v>
                </c:pt>
                <c:pt idx="15">
                  <c:v>447</c:v>
                </c:pt>
                <c:pt idx="16">
                  <c:v>3653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TN_Data2!$D$25:$D$41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2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TN_Data2!$F$25:$F$41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TN_Data2!$G$24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TN_Data2!$N$3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TN_Data2!$H$25:$H$41</c:f>
              <c:numCache>
                <c:ptCount val="17"/>
                <c:pt idx="0">
                  <c:v>3134</c:v>
                </c:pt>
                <c:pt idx="1">
                  <c:v>2165</c:v>
                </c:pt>
                <c:pt idx="2">
                  <c:v>1756</c:v>
                </c:pt>
                <c:pt idx="3">
                  <c:v>2944</c:v>
                </c:pt>
                <c:pt idx="4">
                  <c:v>3098</c:v>
                </c:pt>
                <c:pt idx="5">
                  <c:v>3902</c:v>
                </c:pt>
                <c:pt idx="6">
                  <c:v>4621</c:v>
                </c:pt>
                <c:pt idx="7">
                  <c:v>8746</c:v>
                </c:pt>
                <c:pt idx="8">
                  <c:v>13728</c:v>
                </c:pt>
                <c:pt idx="9">
                  <c:v>796</c:v>
                </c:pt>
                <c:pt idx="10">
                  <c:v>3000</c:v>
                </c:pt>
                <c:pt idx="11">
                  <c:v>1031</c:v>
                </c:pt>
                <c:pt idx="12">
                  <c:v>1083</c:v>
                </c:pt>
                <c:pt idx="13">
                  <c:v>1119</c:v>
                </c:pt>
                <c:pt idx="14">
                  <c:v>1393</c:v>
                </c:pt>
                <c:pt idx="15">
                  <c:v>1286</c:v>
                </c:pt>
                <c:pt idx="16">
                  <c:v>6741</c:v>
                </c:pt>
              </c:numCache>
            </c:numRef>
          </c:yVal>
          <c:smooth val="0"/>
        </c:ser>
        <c:axId val="11897954"/>
        <c:axId val="39972723"/>
      </c:scatterChart>
      <c:valAx>
        <c:axId val="1189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9972723"/>
        <c:crosses val="autoZero"/>
        <c:crossBetween val="midCat"/>
        <c:dispUnits/>
        <c:majorUnit val="1"/>
      </c:valAx>
      <c:valAx>
        <c:axId val="3997272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897954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TN_Data2!$AK$25:$AK$41</c:f>
              <c:numCache>
                <c:ptCount val="17"/>
                <c:pt idx="0">
                  <c:v>43.62414981307439</c:v>
                </c:pt>
                <c:pt idx="1">
                  <c:v>31.369859110312802</c:v>
                </c:pt>
                <c:pt idx="2">
                  <c:v>27.449273104946872</c:v>
                </c:pt>
                <c:pt idx="3">
                  <c:v>42.696322343756</c:v>
                </c:pt>
                <c:pt idx="4">
                  <c:v>44.842291577291036</c:v>
                </c:pt>
                <c:pt idx="5">
                  <c:v>50.337693511348526</c:v>
                </c:pt>
                <c:pt idx="6">
                  <c:v>50.61775594116876</c:v>
                </c:pt>
                <c:pt idx="7">
                  <c:v>112.82542247003971</c:v>
                </c:pt>
                <c:pt idx="8">
                  <c:v>186.5533484217263</c:v>
                </c:pt>
                <c:pt idx="9">
                  <c:v>13.476102459097849</c:v>
                </c:pt>
                <c:pt idx="10">
                  <c:v>34.544292034857634</c:v>
                </c:pt>
                <c:pt idx="11">
                  <c:v>15.795718792696324</c:v>
                </c:pt>
                <c:pt idx="12">
                  <c:v>16.027708571931164</c:v>
                </c:pt>
                <c:pt idx="13">
                  <c:v>16.419126806853416</c:v>
                </c:pt>
                <c:pt idx="14">
                  <c:v>20.19516977177861</c:v>
                </c:pt>
                <c:pt idx="15">
                  <c:v>18.822005211724907</c:v>
                </c:pt>
                <c:pt idx="16">
                  <c:v>67.58084850960053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TN_Data2!$AL$25:$AL$41</c:f>
              <c:numCache>
                <c:ptCount val="17"/>
                <c:pt idx="0">
                  <c:v>198.78225221393046</c:v>
                </c:pt>
                <c:pt idx="1">
                  <c:v>129.14464611217096</c:v>
                </c:pt>
                <c:pt idx="2">
                  <c:v>92.54490330348612</c:v>
                </c:pt>
                <c:pt idx="3">
                  <c:v>170.6328116780287</c:v>
                </c:pt>
                <c:pt idx="4">
                  <c:v>175.79279888771103</c:v>
                </c:pt>
                <c:pt idx="5">
                  <c:v>248.45682455640676</c:v>
                </c:pt>
                <c:pt idx="6">
                  <c:v>336.26581358150355</c:v>
                </c:pt>
                <c:pt idx="7">
                  <c:v>538.2940318736872</c:v>
                </c:pt>
                <c:pt idx="8">
                  <c:v>773.8832119188131</c:v>
                </c:pt>
                <c:pt idx="9">
                  <c:v>29.38095444712358</c:v>
                </c:pt>
                <c:pt idx="10">
                  <c:v>188.80218602839557</c:v>
                </c:pt>
                <c:pt idx="11">
                  <c:v>42.75407711930412</c:v>
                </c:pt>
                <c:pt idx="12">
                  <c:v>45.601773428350704</c:v>
                </c:pt>
                <c:pt idx="13">
                  <c:v>46.68926965301227</c:v>
                </c:pt>
                <c:pt idx="14">
                  <c:v>57.367588789123566</c:v>
                </c:pt>
                <c:pt idx="15">
                  <c:v>50.001230455335595</c:v>
                </c:pt>
                <c:pt idx="16">
                  <c:v>402.92248402318046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TN_Data2!$AR$25:$AR$41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3.679536868959427</c:v>
                </c:pt>
                <c:pt idx="10">
                  <c:v>2.294314688202634</c:v>
                </c:pt>
                <c:pt idx="11">
                  <c:v>4.240162822252374</c:v>
                </c:pt>
                <c:pt idx="12">
                  <c:v>6.875957722682802</c:v>
                </c:pt>
                <c:pt idx="13">
                  <c:v>1.8226057794829267</c:v>
                </c:pt>
                <c:pt idx="14">
                  <c:v>2.5882373241077055</c:v>
                </c:pt>
                <c:pt idx="15">
                  <c:v>6.469560716827328</c:v>
                </c:pt>
                <c:pt idx="16">
                  <c:v>63.65860579983587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TN_Data2!$AQ$25:$AQ$41</c:f>
              <c:numCache>
                <c:ptCount val="17"/>
                <c:pt idx="0">
                  <c:v>67.25668274760932</c:v>
                </c:pt>
                <c:pt idx="1">
                  <c:v>46.19413656651038</c:v>
                </c:pt>
                <c:pt idx="2">
                  <c:v>37.24050409560714</c:v>
                </c:pt>
                <c:pt idx="3">
                  <c:v>62.12645519192727</c:v>
                </c:pt>
                <c:pt idx="4">
                  <c:v>64.77189025408853</c:v>
                </c:pt>
                <c:pt idx="5">
                  <c:v>80.91321197457475</c:v>
                </c:pt>
                <c:pt idx="6">
                  <c:v>95.19055930478963</c:v>
                </c:pt>
                <c:pt idx="7">
                  <c:v>178.83191231551953</c:v>
                </c:pt>
                <c:pt idx="8">
                  <c:v>277.50791103736776</c:v>
                </c:pt>
                <c:pt idx="9">
                  <c:v>15.8755516305448</c:v>
                </c:pt>
                <c:pt idx="10">
                  <c:v>58.98932411212219</c:v>
                </c:pt>
                <c:pt idx="11">
                  <c:v>19.968948382108444</c:v>
                </c:pt>
                <c:pt idx="12">
                  <c:v>20.663333058585415</c:v>
                </c:pt>
                <c:pt idx="13">
                  <c:v>21.0592640436497</c:v>
                </c:pt>
                <c:pt idx="14">
                  <c:v>25.899736967997928</c:v>
                </c:pt>
                <c:pt idx="15">
                  <c:v>23.67156240963252</c:v>
                </c:pt>
                <c:pt idx="16">
                  <c:v>122.93164901837957</c:v>
                </c:pt>
              </c:numCache>
            </c:numRef>
          </c:yVal>
          <c:smooth val="0"/>
        </c:ser>
        <c:axId val="24210188"/>
        <c:axId val="16565101"/>
      </c:scatterChart>
      <c:valAx>
        <c:axId val="242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565101"/>
        <c:crosses val="autoZero"/>
        <c:crossBetween val="midCat"/>
        <c:dispUnits/>
        <c:majorUnit val="1"/>
      </c:valAx>
      <c:valAx>
        <c:axId val="16565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210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TN_Data2!$AK$25:$AK$41</c:f>
              <c:numCache>
                <c:ptCount val="17"/>
                <c:pt idx="0">
                  <c:v>43.62414981307439</c:v>
                </c:pt>
                <c:pt idx="1">
                  <c:v>31.369859110312802</c:v>
                </c:pt>
                <c:pt idx="2">
                  <c:v>27.449273104946872</c:v>
                </c:pt>
                <c:pt idx="3">
                  <c:v>42.696322343756</c:v>
                </c:pt>
                <c:pt idx="4">
                  <c:v>44.842291577291036</c:v>
                </c:pt>
                <c:pt idx="5">
                  <c:v>50.337693511348526</c:v>
                </c:pt>
                <c:pt idx="6">
                  <c:v>50.61775594116876</c:v>
                </c:pt>
                <c:pt idx="7">
                  <c:v>112.82542247003971</c:v>
                </c:pt>
                <c:pt idx="8">
                  <c:v>186.5533484217263</c:v>
                </c:pt>
                <c:pt idx="9">
                  <c:v>13.476102459097849</c:v>
                </c:pt>
                <c:pt idx="10">
                  <c:v>34.544292034857634</c:v>
                </c:pt>
                <c:pt idx="11">
                  <c:v>15.795718792696324</c:v>
                </c:pt>
                <c:pt idx="12">
                  <c:v>16.027708571931164</c:v>
                </c:pt>
                <c:pt idx="13">
                  <c:v>16.419126806853416</c:v>
                </c:pt>
                <c:pt idx="14">
                  <c:v>20.19516977177861</c:v>
                </c:pt>
                <c:pt idx="15">
                  <c:v>18.822005211724907</c:v>
                </c:pt>
                <c:pt idx="16">
                  <c:v>67.58084850960053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TN_Data2!$AL$25:$AL$41</c:f>
              <c:numCache>
                <c:ptCount val="17"/>
                <c:pt idx="0">
                  <c:v>198.78225221393046</c:v>
                </c:pt>
                <c:pt idx="1">
                  <c:v>129.14464611217096</c:v>
                </c:pt>
                <c:pt idx="2">
                  <c:v>92.54490330348612</c:v>
                </c:pt>
                <c:pt idx="3">
                  <c:v>170.6328116780287</c:v>
                </c:pt>
                <c:pt idx="4">
                  <c:v>175.79279888771103</c:v>
                </c:pt>
                <c:pt idx="5">
                  <c:v>248.45682455640676</c:v>
                </c:pt>
                <c:pt idx="6">
                  <c:v>336.26581358150355</c:v>
                </c:pt>
                <c:pt idx="7">
                  <c:v>538.2940318736872</c:v>
                </c:pt>
                <c:pt idx="8">
                  <c:v>773.8832119188131</c:v>
                </c:pt>
                <c:pt idx="9">
                  <c:v>29.38095444712358</c:v>
                </c:pt>
                <c:pt idx="10">
                  <c:v>188.80218602839557</c:v>
                </c:pt>
                <c:pt idx="11">
                  <c:v>42.75407711930412</c:v>
                </c:pt>
                <c:pt idx="12">
                  <c:v>45.601773428350704</c:v>
                </c:pt>
                <c:pt idx="13">
                  <c:v>46.68926965301227</c:v>
                </c:pt>
                <c:pt idx="14">
                  <c:v>57.367588789123566</c:v>
                </c:pt>
                <c:pt idx="15">
                  <c:v>50.001230455335595</c:v>
                </c:pt>
                <c:pt idx="16">
                  <c:v>402.92248402318046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TN_Data2!$AM$25:$AM$41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10.052271813429835</c:v>
                </c:pt>
                <c:pt idx="10">
                  <c:v>9.828975820719482</c:v>
                </c:pt>
                <c:pt idx="11">
                  <c:v>18.96993265673907</c:v>
                </c:pt>
                <c:pt idx="12">
                  <c:v>9.350163627863488</c:v>
                </c:pt>
                <c:pt idx="13">
                  <c:v>0</c:v>
                </c:pt>
                <c:pt idx="14">
                  <c:v>18.10610175629187</c:v>
                </c:pt>
                <c:pt idx="15">
                  <c:v>27.2975432211101</c:v>
                </c:pt>
                <c:pt idx="16">
                  <c:v>35.967988490243684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5.74481530418797</c:v>
                </c:pt>
                <c:pt idx="10">
                  <c:v>2.6689441656880537</c:v>
                </c:pt>
                <c:pt idx="11">
                  <c:v>4.952701698776683</c:v>
                </c:pt>
                <c:pt idx="12">
                  <c:v>13.841149738171586</c:v>
                </c:pt>
                <c:pt idx="13">
                  <c:v>4.32488539053715</c:v>
                </c:pt>
                <c:pt idx="14">
                  <c:v>2.0765844339230837</c:v>
                </c:pt>
                <c:pt idx="15">
                  <c:v>9.908053265694358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TN_Data2!$AO$25:$AO$41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117.77333850144606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TN_Data2!$AQ$24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TN_Data2!$AQ$25:$AQ$41</c:f>
              <c:numCache>
                <c:ptCount val="17"/>
                <c:pt idx="0">
                  <c:v>67.25668274760932</c:v>
                </c:pt>
                <c:pt idx="1">
                  <c:v>46.19413656651038</c:v>
                </c:pt>
                <c:pt idx="2">
                  <c:v>37.24050409560714</c:v>
                </c:pt>
                <c:pt idx="3">
                  <c:v>62.12645519192727</c:v>
                </c:pt>
                <c:pt idx="4">
                  <c:v>64.77189025408853</c:v>
                </c:pt>
                <c:pt idx="5">
                  <c:v>80.91321197457475</c:v>
                </c:pt>
                <c:pt idx="6">
                  <c:v>95.19055930478963</c:v>
                </c:pt>
                <c:pt idx="7">
                  <c:v>178.83191231551953</c:v>
                </c:pt>
                <c:pt idx="8">
                  <c:v>277.50791103736776</c:v>
                </c:pt>
                <c:pt idx="9">
                  <c:v>15.8755516305448</c:v>
                </c:pt>
                <c:pt idx="10">
                  <c:v>58.98932411212219</c:v>
                </c:pt>
                <c:pt idx="11">
                  <c:v>19.968948382108444</c:v>
                </c:pt>
                <c:pt idx="12">
                  <c:v>20.663333058585415</c:v>
                </c:pt>
                <c:pt idx="13">
                  <c:v>21.0592640436497</c:v>
                </c:pt>
                <c:pt idx="14">
                  <c:v>25.899736967997928</c:v>
                </c:pt>
                <c:pt idx="15">
                  <c:v>23.67156240963252</c:v>
                </c:pt>
                <c:pt idx="16">
                  <c:v>122.93164901837957</c:v>
                </c:pt>
              </c:numCache>
            </c:numRef>
          </c:yVal>
          <c:smooth val="0"/>
        </c:ser>
        <c:axId val="14868182"/>
        <c:axId val="66704775"/>
      </c:scatterChart>
      <c:valAx>
        <c:axId val="1486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704775"/>
        <c:crosses val="autoZero"/>
        <c:crossBetween val="midCat"/>
        <c:dispUnits/>
        <c:majorUnit val="1"/>
      </c:valAx>
      <c:valAx>
        <c:axId val="6670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868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TENNESSEE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TN_Data2!$K$69:$K$85</c:f>
              <c:numCache>
                <c:ptCount val="17"/>
                <c:pt idx="0">
                  <c:v>221</c:v>
                </c:pt>
                <c:pt idx="1">
                  <c:v>324</c:v>
                </c:pt>
                <c:pt idx="2">
                  <c:v>361</c:v>
                </c:pt>
                <c:pt idx="3">
                  <c:v>406</c:v>
                </c:pt>
                <c:pt idx="4">
                  <c:v>680</c:v>
                </c:pt>
                <c:pt idx="5">
                  <c:v>862</c:v>
                </c:pt>
                <c:pt idx="6">
                  <c:v>628</c:v>
                </c:pt>
                <c:pt idx="7">
                  <c:v>628</c:v>
                </c:pt>
                <c:pt idx="8">
                  <c:v>735</c:v>
                </c:pt>
                <c:pt idx="9">
                  <c:v>2934</c:v>
                </c:pt>
                <c:pt idx="10">
                  <c:v>3162</c:v>
                </c:pt>
                <c:pt idx="11">
                  <c:v>2934</c:v>
                </c:pt>
                <c:pt idx="12">
                  <c:v>3426</c:v>
                </c:pt>
                <c:pt idx="13">
                  <c:v>3670</c:v>
                </c:pt>
                <c:pt idx="14">
                  <c:v>3830</c:v>
                </c:pt>
                <c:pt idx="15">
                  <c:v>4151</c:v>
                </c:pt>
                <c:pt idx="16">
                  <c:v>1754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TN_Data2!$L$69:$L$85</c:f>
              <c:numCache>
                <c:ptCount val="17"/>
                <c:pt idx="0">
                  <c:v>135</c:v>
                </c:pt>
                <c:pt idx="1">
                  <c:v>174</c:v>
                </c:pt>
                <c:pt idx="2">
                  <c:v>325</c:v>
                </c:pt>
                <c:pt idx="3">
                  <c:v>411</c:v>
                </c:pt>
                <c:pt idx="4">
                  <c:v>541</c:v>
                </c:pt>
                <c:pt idx="5">
                  <c:v>674</c:v>
                </c:pt>
                <c:pt idx="6">
                  <c:v>710</c:v>
                </c:pt>
                <c:pt idx="7">
                  <c:v>699</c:v>
                </c:pt>
                <c:pt idx="8">
                  <c:v>1164</c:v>
                </c:pt>
                <c:pt idx="9">
                  <c:v>4168</c:v>
                </c:pt>
                <c:pt idx="10">
                  <c:v>4399</c:v>
                </c:pt>
                <c:pt idx="11">
                  <c:v>4145</c:v>
                </c:pt>
                <c:pt idx="12">
                  <c:v>4881</c:v>
                </c:pt>
                <c:pt idx="13">
                  <c:v>5114</c:v>
                </c:pt>
                <c:pt idx="14">
                  <c:v>5584</c:v>
                </c:pt>
                <c:pt idx="15">
                  <c:v>5859</c:v>
                </c:pt>
                <c:pt idx="16">
                  <c:v>2446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TN_Data2!$M$69:$M$85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14</c:v>
                </c:pt>
                <c:pt idx="13">
                  <c:v>11</c:v>
                </c:pt>
                <c:pt idx="14">
                  <c:v>16</c:v>
                </c:pt>
                <c:pt idx="15">
                  <c:v>22</c:v>
                </c:pt>
                <c:pt idx="16">
                  <c:v>17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TN_Data2!$N$69:$N$85</c:f>
              <c:numCache>
                <c:ptCount val="17"/>
                <c:pt idx="0">
                  <c:v>356</c:v>
                </c:pt>
                <c:pt idx="1">
                  <c:v>498</c:v>
                </c:pt>
                <c:pt idx="2">
                  <c:v>686</c:v>
                </c:pt>
                <c:pt idx="3">
                  <c:v>817</c:v>
                </c:pt>
                <c:pt idx="4">
                  <c:v>1221</c:v>
                </c:pt>
                <c:pt idx="5">
                  <c:v>1536</c:v>
                </c:pt>
                <c:pt idx="6">
                  <c:v>1338</c:v>
                </c:pt>
                <c:pt idx="7">
                  <c:v>1327</c:v>
                </c:pt>
                <c:pt idx="8">
                  <c:v>1899</c:v>
                </c:pt>
                <c:pt idx="9">
                  <c:v>7114</c:v>
                </c:pt>
                <c:pt idx="10">
                  <c:v>7571</c:v>
                </c:pt>
                <c:pt idx="11">
                  <c:v>7088</c:v>
                </c:pt>
                <c:pt idx="12">
                  <c:v>8321</c:v>
                </c:pt>
                <c:pt idx="13">
                  <c:v>8795</c:v>
                </c:pt>
                <c:pt idx="14">
                  <c:v>9430</c:v>
                </c:pt>
                <c:pt idx="15">
                  <c:v>10032</c:v>
                </c:pt>
                <c:pt idx="16">
                  <c:v>4217</c:v>
                </c:pt>
              </c:numCache>
            </c:numRef>
          </c:yVal>
          <c:smooth val="0"/>
        </c:ser>
        <c:axId val="63472064"/>
        <c:axId val="34377665"/>
      </c:scatterChart>
      <c:valAx>
        <c:axId val="6347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377665"/>
        <c:crosses val="autoZero"/>
        <c:crossBetween val="midCat"/>
        <c:dispUnits/>
        <c:majorUnit val="1"/>
      </c:valAx>
      <c:valAx>
        <c:axId val="34377665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472064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TN_Data2!$B$69:$B$85</c:f>
              <c:numCache>
                <c:ptCount val="17"/>
                <c:pt idx="0">
                  <c:v>221</c:v>
                </c:pt>
                <c:pt idx="1">
                  <c:v>324</c:v>
                </c:pt>
                <c:pt idx="2">
                  <c:v>361</c:v>
                </c:pt>
                <c:pt idx="3">
                  <c:v>406</c:v>
                </c:pt>
                <c:pt idx="4">
                  <c:v>680</c:v>
                </c:pt>
                <c:pt idx="5">
                  <c:v>862</c:v>
                </c:pt>
                <c:pt idx="6">
                  <c:v>628</c:v>
                </c:pt>
                <c:pt idx="7">
                  <c:v>628</c:v>
                </c:pt>
                <c:pt idx="8">
                  <c:v>735</c:v>
                </c:pt>
                <c:pt idx="9">
                  <c:v>2934</c:v>
                </c:pt>
                <c:pt idx="10">
                  <c:v>3162</c:v>
                </c:pt>
                <c:pt idx="11">
                  <c:v>2934</c:v>
                </c:pt>
                <c:pt idx="12">
                  <c:v>3426</c:v>
                </c:pt>
                <c:pt idx="13">
                  <c:v>3670</c:v>
                </c:pt>
                <c:pt idx="14">
                  <c:v>3830</c:v>
                </c:pt>
                <c:pt idx="15">
                  <c:v>4151</c:v>
                </c:pt>
                <c:pt idx="16">
                  <c:v>1754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TN_Data2!$C$69:$C$85</c:f>
              <c:numCache>
                <c:ptCount val="17"/>
                <c:pt idx="0">
                  <c:v>135</c:v>
                </c:pt>
                <c:pt idx="1">
                  <c:v>174</c:v>
                </c:pt>
                <c:pt idx="2">
                  <c:v>325</c:v>
                </c:pt>
                <c:pt idx="3">
                  <c:v>411</c:v>
                </c:pt>
                <c:pt idx="4">
                  <c:v>541</c:v>
                </c:pt>
                <c:pt idx="5">
                  <c:v>674</c:v>
                </c:pt>
                <c:pt idx="6">
                  <c:v>710</c:v>
                </c:pt>
                <c:pt idx="7">
                  <c:v>699</c:v>
                </c:pt>
                <c:pt idx="8">
                  <c:v>1164</c:v>
                </c:pt>
                <c:pt idx="9">
                  <c:v>4168</c:v>
                </c:pt>
                <c:pt idx="10">
                  <c:v>4399</c:v>
                </c:pt>
                <c:pt idx="11">
                  <c:v>4145</c:v>
                </c:pt>
                <c:pt idx="12">
                  <c:v>4881</c:v>
                </c:pt>
                <c:pt idx="13">
                  <c:v>5114</c:v>
                </c:pt>
                <c:pt idx="14">
                  <c:v>5584</c:v>
                </c:pt>
                <c:pt idx="15">
                  <c:v>5859</c:v>
                </c:pt>
                <c:pt idx="16">
                  <c:v>2446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TN_Data2!$D$69:$D$85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9</c:v>
                </c:pt>
                <c:pt idx="13">
                  <c:v>3</c:v>
                </c:pt>
                <c:pt idx="14">
                  <c:v>5</c:v>
                </c:pt>
                <c:pt idx="15">
                  <c:v>10</c:v>
                </c:pt>
                <c:pt idx="16">
                  <c:v>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5</c:v>
                </c:pt>
                <c:pt idx="13">
                  <c:v>8</c:v>
                </c:pt>
                <c:pt idx="14">
                  <c:v>11</c:v>
                </c:pt>
                <c:pt idx="15">
                  <c:v>12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TN_Data2!$F$69:$F$85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TN_Data2!$G$68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TN_Data2!$H$68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TN_Data2!$H$69:$H$85</c:f>
              <c:numCache>
                <c:ptCount val="17"/>
                <c:pt idx="0">
                  <c:v>356</c:v>
                </c:pt>
                <c:pt idx="1">
                  <c:v>498</c:v>
                </c:pt>
                <c:pt idx="2">
                  <c:v>686</c:v>
                </c:pt>
                <c:pt idx="3">
                  <c:v>817</c:v>
                </c:pt>
                <c:pt idx="4">
                  <c:v>1221</c:v>
                </c:pt>
                <c:pt idx="5">
                  <c:v>1536</c:v>
                </c:pt>
                <c:pt idx="6">
                  <c:v>1338</c:v>
                </c:pt>
                <c:pt idx="7">
                  <c:v>1327</c:v>
                </c:pt>
                <c:pt idx="8">
                  <c:v>1899</c:v>
                </c:pt>
                <c:pt idx="9">
                  <c:v>7114</c:v>
                </c:pt>
                <c:pt idx="10">
                  <c:v>7571</c:v>
                </c:pt>
                <c:pt idx="11">
                  <c:v>7088</c:v>
                </c:pt>
                <c:pt idx="12">
                  <c:v>8321</c:v>
                </c:pt>
                <c:pt idx="13">
                  <c:v>8795</c:v>
                </c:pt>
                <c:pt idx="14">
                  <c:v>9430</c:v>
                </c:pt>
                <c:pt idx="15">
                  <c:v>10032</c:v>
                </c:pt>
                <c:pt idx="16">
                  <c:v>4217</c:v>
                </c:pt>
              </c:numCache>
            </c:numRef>
          </c:yVal>
          <c:smooth val="0"/>
        </c:ser>
        <c:axId val="40963530"/>
        <c:axId val="33127451"/>
      </c:scatterChart>
      <c:valAx>
        <c:axId val="4096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3127451"/>
        <c:crosses val="autoZero"/>
        <c:crossBetween val="midCat"/>
        <c:dispUnits/>
        <c:majorUnit val="1"/>
      </c:valAx>
      <c:valAx>
        <c:axId val="33127451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963530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TN_Data1!$B$5:$B$21</c:f>
              <c:numCache>
                <c:ptCount val="17"/>
                <c:pt idx="0">
                  <c:v>341</c:v>
                </c:pt>
                <c:pt idx="1">
                  <c:v>369</c:v>
                </c:pt>
                <c:pt idx="2">
                  <c:v>373</c:v>
                </c:pt>
                <c:pt idx="3">
                  <c:v>445</c:v>
                </c:pt>
                <c:pt idx="4">
                  <c:v>438</c:v>
                </c:pt>
                <c:pt idx="5">
                  <c:v>529</c:v>
                </c:pt>
                <c:pt idx="6">
                  <c:v>516</c:v>
                </c:pt>
                <c:pt idx="7">
                  <c:v>558</c:v>
                </c:pt>
                <c:pt idx="8">
                  <c:v>603</c:v>
                </c:pt>
                <c:pt idx="9">
                  <c:v>135</c:v>
                </c:pt>
                <c:pt idx="10">
                  <c:v>242</c:v>
                </c:pt>
                <c:pt idx="11">
                  <c:v>112</c:v>
                </c:pt>
                <c:pt idx="12">
                  <c:v>155</c:v>
                </c:pt>
                <c:pt idx="13">
                  <c:v>132</c:v>
                </c:pt>
                <c:pt idx="14">
                  <c:v>143</c:v>
                </c:pt>
                <c:pt idx="15">
                  <c:v>193</c:v>
                </c:pt>
                <c:pt idx="16">
                  <c:v>741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TN_Data1!$C$5:$C$21</c:f>
              <c:numCache>
                <c:ptCount val="17"/>
                <c:pt idx="0">
                  <c:v>347</c:v>
                </c:pt>
                <c:pt idx="1">
                  <c:v>328</c:v>
                </c:pt>
                <c:pt idx="2">
                  <c:v>255</c:v>
                </c:pt>
                <c:pt idx="3">
                  <c:v>388</c:v>
                </c:pt>
                <c:pt idx="4">
                  <c:v>384</c:v>
                </c:pt>
                <c:pt idx="5">
                  <c:v>458</c:v>
                </c:pt>
                <c:pt idx="6">
                  <c:v>507</c:v>
                </c:pt>
                <c:pt idx="7">
                  <c:v>577</c:v>
                </c:pt>
                <c:pt idx="8">
                  <c:v>633</c:v>
                </c:pt>
                <c:pt idx="9">
                  <c:v>46</c:v>
                </c:pt>
                <c:pt idx="10">
                  <c:v>194</c:v>
                </c:pt>
                <c:pt idx="11">
                  <c:v>43</c:v>
                </c:pt>
                <c:pt idx="12">
                  <c:v>48</c:v>
                </c:pt>
                <c:pt idx="13">
                  <c:v>56</c:v>
                </c:pt>
                <c:pt idx="14">
                  <c:v>65</c:v>
                </c:pt>
                <c:pt idx="15">
                  <c:v>66</c:v>
                </c:pt>
                <c:pt idx="16">
                  <c:v>725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TN_Data1!$D$5:$D$21</c:f>
              <c:numCache>
                <c:ptCount val="17"/>
                <c:pt idx="0">
                  <c:v>688</c:v>
                </c:pt>
                <c:pt idx="1">
                  <c:v>697</c:v>
                </c:pt>
                <c:pt idx="2">
                  <c:v>628</c:v>
                </c:pt>
                <c:pt idx="3">
                  <c:v>833</c:v>
                </c:pt>
                <c:pt idx="4">
                  <c:v>822</c:v>
                </c:pt>
                <c:pt idx="5">
                  <c:v>987</c:v>
                </c:pt>
                <c:pt idx="6">
                  <c:v>1023</c:v>
                </c:pt>
                <c:pt idx="7">
                  <c:v>1135</c:v>
                </c:pt>
                <c:pt idx="8">
                  <c:v>1236</c:v>
                </c:pt>
                <c:pt idx="9">
                  <c:v>181</c:v>
                </c:pt>
                <c:pt idx="10">
                  <c:v>436</c:v>
                </c:pt>
                <c:pt idx="11">
                  <c:v>155</c:v>
                </c:pt>
                <c:pt idx="12">
                  <c:v>203</c:v>
                </c:pt>
                <c:pt idx="13">
                  <c:v>188</c:v>
                </c:pt>
                <c:pt idx="14">
                  <c:v>208</c:v>
                </c:pt>
                <c:pt idx="15">
                  <c:v>259</c:v>
                </c:pt>
                <c:pt idx="16">
                  <c:v>1466</c:v>
                </c:pt>
              </c:numCache>
            </c:numRef>
          </c:yVal>
          <c:smooth val="1"/>
        </c:ser>
        <c:axId val="41843338"/>
        <c:axId val="41045723"/>
      </c:scatterChart>
      <c:scatterChart>
        <c:scatterStyle val="lineMarker"/>
        <c:varyColors val="0"/>
        <c:ser>
          <c:idx val="5"/>
          <c:order val="3"/>
          <c:tx>
            <c:strRef>
              <c:f>TN_Data1!$A$23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TN_Data1!$C$28:$C$44</c:f>
              <c:numCache>
                <c:ptCount val="17"/>
                <c:pt idx="0">
                  <c:v>50.43604651162791</c:v>
                </c:pt>
                <c:pt idx="1">
                  <c:v>47.05882352941176</c:v>
                </c:pt>
                <c:pt idx="2">
                  <c:v>40.605095541401276</c:v>
                </c:pt>
                <c:pt idx="3">
                  <c:v>46.578631452581035</c:v>
                </c:pt>
                <c:pt idx="4">
                  <c:v>46.715328467153284</c:v>
                </c:pt>
                <c:pt idx="5">
                  <c:v>46.403242147923</c:v>
                </c:pt>
                <c:pt idx="6">
                  <c:v>49.56011730205279</c:v>
                </c:pt>
                <c:pt idx="7">
                  <c:v>50.83700440528634</c:v>
                </c:pt>
                <c:pt idx="8">
                  <c:v>51.213592233009706</c:v>
                </c:pt>
                <c:pt idx="9">
                  <c:v>25.41436464088398</c:v>
                </c:pt>
                <c:pt idx="10">
                  <c:v>44.4954128440367</c:v>
                </c:pt>
                <c:pt idx="11">
                  <c:v>27.741935483870968</c:v>
                </c:pt>
                <c:pt idx="12">
                  <c:v>23.645320197044335</c:v>
                </c:pt>
                <c:pt idx="13">
                  <c:v>29.78723404255319</c:v>
                </c:pt>
                <c:pt idx="14">
                  <c:v>31.25</c:v>
                </c:pt>
                <c:pt idx="15">
                  <c:v>25.482625482625483</c:v>
                </c:pt>
                <c:pt idx="16">
                  <c:v>49.45429740791269</c:v>
                </c:pt>
              </c:numCache>
            </c:numRef>
          </c:yVal>
          <c:smooth val="0"/>
        </c:ser>
        <c:axId val="33867188"/>
        <c:axId val="36369237"/>
      </c:scatterChart>
      <c:valAx>
        <c:axId val="4184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045723"/>
        <c:crossesAt val="0"/>
        <c:crossBetween val="midCat"/>
        <c:dispUnits/>
        <c:majorUnit val="1"/>
      </c:valAx>
      <c:valAx>
        <c:axId val="4104572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843338"/>
        <c:crosses val="autoZero"/>
        <c:crossBetween val="midCat"/>
        <c:dispUnits/>
        <c:majorUnit val="200"/>
      </c:valAx>
      <c:valAx>
        <c:axId val="33867188"/>
        <c:scaling>
          <c:orientation val="minMax"/>
        </c:scaling>
        <c:axPos val="b"/>
        <c:delete val="1"/>
        <c:majorTickMark val="in"/>
        <c:minorTickMark val="none"/>
        <c:tickLblPos val="nextTo"/>
        <c:crossAx val="36369237"/>
        <c:crosses val="max"/>
        <c:crossBetween val="midCat"/>
        <c:dispUnits/>
      </c:valAx>
      <c:valAx>
        <c:axId val="36369237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867188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TENNESSEE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TN_Data2!$AK$69:$AK$85</c:f>
              <c:numCache>
                <c:ptCount val="17"/>
                <c:pt idx="0">
                  <c:v>5.70469651401742</c:v>
                </c:pt>
                <c:pt idx="1">
                  <c:v>8.31737671991927</c:v>
                </c:pt>
                <c:pt idx="2">
                  <c:v>9.21784892175425</c:v>
                </c:pt>
                <c:pt idx="3">
                  <c:v>10.324423389854042</c:v>
                </c:pt>
                <c:pt idx="4">
                  <c:v>17.150032774217046</c:v>
                </c:pt>
                <c:pt idx="5">
                  <c:v>21.598353313480555</c:v>
                </c:pt>
                <c:pt idx="6">
                  <c:v>15.651378991163948</c:v>
                </c:pt>
                <c:pt idx="7">
                  <c:v>15.55188000684481</c:v>
                </c:pt>
                <c:pt idx="8">
                  <c:v>18.022701247367092</c:v>
                </c:pt>
                <c:pt idx="9">
                  <c:v>71.11310182552714</c:v>
                </c:pt>
                <c:pt idx="10">
                  <c:v>75.74830195160877</c:v>
                </c:pt>
                <c:pt idx="11">
                  <c:v>69.37820200265122</c:v>
                </c:pt>
                <c:pt idx="12">
                  <c:v>79.92857287836415</c:v>
                </c:pt>
                <c:pt idx="13">
                  <c:v>84.6322968836405</c:v>
                </c:pt>
                <c:pt idx="14">
                  <c:v>87.39830534001364</c:v>
                </c:pt>
                <c:pt idx="15">
                  <c:v>94.01942675555968</c:v>
                </c:pt>
                <c:pt idx="16">
                  <c:v>39.446525219913255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TN_Data2!$AL$69:$AL$85</c:f>
              <c:numCache>
                <c:ptCount val="17"/>
                <c:pt idx="0">
                  <c:v>18.584213330249728</c:v>
                </c:pt>
                <c:pt idx="1">
                  <c:v>23.829446896625395</c:v>
                </c:pt>
                <c:pt idx="2">
                  <c:v>44.16606985849191</c:v>
                </c:pt>
                <c:pt idx="3">
                  <c:v>55.43880284558877</c:v>
                </c:pt>
                <c:pt idx="4">
                  <c:v>72.04841227140277</c:v>
                </c:pt>
                <c:pt idx="5">
                  <c:v>88.46270457000432</c:v>
                </c:pt>
                <c:pt idx="6">
                  <c:v>92.18097592388708</c:v>
                </c:pt>
                <c:pt idx="7">
                  <c:v>89.80131939849818</c:v>
                </c:pt>
                <c:pt idx="8">
                  <c:v>147.1895520708331</c:v>
                </c:pt>
                <c:pt idx="9">
                  <c:v>516.7080933992029</c:v>
                </c:pt>
                <c:pt idx="10">
                  <c:v>533.7665914774499</c:v>
                </c:pt>
                <c:pt idx="11">
                  <c:v>493.63690712956986</c:v>
                </c:pt>
                <c:pt idx="12">
                  <c:v>572.1908897269403</c:v>
                </c:pt>
                <c:pt idx="13">
                  <c:v>589.5529012481599</c:v>
                </c:pt>
                <c:pt idx="14">
                  <c:v>634.3378530662692</c:v>
                </c:pt>
                <c:pt idx="15">
                  <c:v>655.3852555655732</c:v>
                </c:pt>
                <c:pt idx="16">
                  <c:v>269.7915127075553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TN_Data2!$AR$69:$AR$86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14.718147475837709</c:v>
                </c:pt>
                <c:pt idx="10">
                  <c:v>11.47157344101317</c:v>
                </c:pt>
                <c:pt idx="11">
                  <c:v>9.540366350067842</c:v>
                </c:pt>
                <c:pt idx="12">
                  <c:v>13.751915445365604</c:v>
                </c:pt>
                <c:pt idx="13">
                  <c:v>10.024331787156097</c:v>
                </c:pt>
                <c:pt idx="14">
                  <c:v>13.803932395241095</c:v>
                </c:pt>
                <c:pt idx="15">
                  <c:v>17.79129197127515</c:v>
                </c:pt>
                <c:pt idx="16">
                  <c:v>13.03850962165313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TN_Data2!$AQ$69:$AQ$85</c:f>
              <c:numCache>
                <c:ptCount val="17"/>
                <c:pt idx="0">
                  <c:v>7.639878448675469</c:v>
                </c:pt>
                <c:pt idx="1">
                  <c:v>10.625718249479062</c:v>
                </c:pt>
                <c:pt idx="2">
                  <c:v>14.548397385869306</c:v>
                </c:pt>
                <c:pt idx="3">
                  <c:v>17.24093542520536</c:v>
                </c:pt>
                <c:pt idx="4">
                  <c:v>25.52823692712786</c:v>
                </c:pt>
                <c:pt idx="5">
                  <c:v>31.85102347333337</c:v>
                </c:pt>
                <c:pt idx="6">
                  <c:v>27.562209121360855</c:v>
                </c:pt>
                <c:pt idx="7">
                  <c:v>27.13354077780636</c:v>
                </c:pt>
                <c:pt idx="8">
                  <c:v>38.387785770684836</c:v>
                </c:pt>
                <c:pt idx="9">
                  <c:v>141.8827566579092</c:v>
                </c:pt>
                <c:pt idx="10">
                  <c:v>148.86939095095903</c:v>
                </c:pt>
                <c:pt idx="11">
                  <c:v>137.2840990614788</c:v>
                </c:pt>
                <c:pt idx="12">
                  <c:v>158.76232168096882</c:v>
                </c:pt>
                <c:pt idx="13">
                  <c:v>165.51941667908767</c:v>
                </c:pt>
                <c:pt idx="14">
                  <c:v>175.32987767998597</c:v>
                </c:pt>
                <c:pt idx="15">
                  <c:v>184.66027534481606</c:v>
                </c:pt>
                <c:pt idx="16">
                  <c:v>76.90294673053059</c:v>
                </c:pt>
              </c:numCache>
            </c:numRef>
          </c:yVal>
          <c:smooth val="0"/>
        </c:ser>
        <c:axId val="29711604"/>
        <c:axId val="66077845"/>
      </c:scatterChart>
      <c:valAx>
        <c:axId val="2971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077845"/>
        <c:crosses val="autoZero"/>
        <c:crossBetween val="midCat"/>
        <c:dispUnits/>
        <c:majorUnit val="1"/>
      </c:valAx>
      <c:valAx>
        <c:axId val="66077845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711604"/>
        <c:crosses val="autoZero"/>
        <c:crossBetween val="midCat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TN_Data2!$AK$69:$AK$85</c:f>
              <c:numCache>
                <c:ptCount val="17"/>
                <c:pt idx="0">
                  <c:v>5.70469651401742</c:v>
                </c:pt>
                <c:pt idx="1">
                  <c:v>8.31737671991927</c:v>
                </c:pt>
                <c:pt idx="2">
                  <c:v>9.21784892175425</c:v>
                </c:pt>
                <c:pt idx="3">
                  <c:v>10.324423389854042</c:v>
                </c:pt>
                <c:pt idx="4">
                  <c:v>17.150032774217046</c:v>
                </c:pt>
                <c:pt idx="5">
                  <c:v>21.598353313480555</c:v>
                </c:pt>
                <c:pt idx="6">
                  <c:v>15.651378991163948</c:v>
                </c:pt>
                <c:pt idx="7">
                  <c:v>15.55188000684481</c:v>
                </c:pt>
                <c:pt idx="8">
                  <c:v>18.022701247367092</c:v>
                </c:pt>
                <c:pt idx="9">
                  <c:v>71.11310182552714</c:v>
                </c:pt>
                <c:pt idx="10">
                  <c:v>75.74830195160877</c:v>
                </c:pt>
                <c:pt idx="11">
                  <c:v>69.37820200265122</c:v>
                </c:pt>
                <c:pt idx="12">
                  <c:v>79.92857287836415</c:v>
                </c:pt>
                <c:pt idx="13">
                  <c:v>84.6322968836405</c:v>
                </c:pt>
                <c:pt idx="14">
                  <c:v>87.39830534001364</c:v>
                </c:pt>
                <c:pt idx="15">
                  <c:v>94.01942675555968</c:v>
                </c:pt>
                <c:pt idx="16">
                  <c:v>39.446525219913255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TN_Data2!$AL$69:$AL$85</c:f>
              <c:numCache>
                <c:ptCount val="17"/>
                <c:pt idx="0">
                  <c:v>18.584213330249728</c:v>
                </c:pt>
                <c:pt idx="1">
                  <c:v>23.829446896625395</c:v>
                </c:pt>
                <c:pt idx="2">
                  <c:v>44.16606985849191</c:v>
                </c:pt>
                <c:pt idx="3">
                  <c:v>55.43880284558877</c:v>
                </c:pt>
                <c:pt idx="4">
                  <c:v>72.04841227140277</c:v>
                </c:pt>
                <c:pt idx="5">
                  <c:v>88.46270457000432</c:v>
                </c:pt>
                <c:pt idx="6">
                  <c:v>92.18097592388708</c:v>
                </c:pt>
                <c:pt idx="7">
                  <c:v>89.80131939849818</c:v>
                </c:pt>
                <c:pt idx="8">
                  <c:v>147.1895520708331</c:v>
                </c:pt>
                <c:pt idx="9">
                  <c:v>516.7080933992029</c:v>
                </c:pt>
                <c:pt idx="10">
                  <c:v>533.7665914774499</c:v>
                </c:pt>
                <c:pt idx="11">
                  <c:v>493.63690712956986</c:v>
                </c:pt>
                <c:pt idx="12">
                  <c:v>572.1908897269403</c:v>
                </c:pt>
                <c:pt idx="13">
                  <c:v>589.5529012481599</c:v>
                </c:pt>
                <c:pt idx="14">
                  <c:v>634.3378530662692</c:v>
                </c:pt>
                <c:pt idx="15">
                  <c:v>655.3852555655732</c:v>
                </c:pt>
                <c:pt idx="16">
                  <c:v>269.7915127075553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TN_Data2!$AM$69:$AM$85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60.313630880579005</c:v>
                </c:pt>
                <c:pt idx="10">
                  <c:v>29.486927462158445</c:v>
                </c:pt>
                <c:pt idx="11">
                  <c:v>56.90979797021721</c:v>
                </c:pt>
                <c:pt idx="12">
                  <c:v>84.1514726507714</c:v>
                </c:pt>
                <c:pt idx="13">
                  <c:v>27.490149363144873</c:v>
                </c:pt>
                <c:pt idx="14">
                  <c:v>45.26525439072967</c:v>
                </c:pt>
                <c:pt idx="15">
                  <c:v>90.99181073703367</c:v>
                </c:pt>
                <c:pt idx="16">
                  <c:v>35.967988490243684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17.234445912563913</c:v>
                </c:pt>
                <c:pt idx="10">
                  <c:v>18.682609159816376</c:v>
                </c:pt>
                <c:pt idx="11">
                  <c:v>7.429052548165024</c:v>
                </c:pt>
                <c:pt idx="12">
                  <c:v>11.53429144847632</c:v>
                </c:pt>
                <c:pt idx="13">
                  <c:v>17.2995415621486</c:v>
                </c:pt>
                <c:pt idx="14">
                  <c:v>22.842428773153916</c:v>
                </c:pt>
                <c:pt idx="15">
                  <c:v>23.779327837666454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TN_Data2!$AO$69:$AO$85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19.380422791377203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TN_Data2!$AQ$24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TN_Data2!$AQ$69:$AQ$85</c:f>
              <c:numCache>
                <c:ptCount val="17"/>
                <c:pt idx="0">
                  <c:v>7.639878448675469</c:v>
                </c:pt>
                <c:pt idx="1">
                  <c:v>10.625718249479062</c:v>
                </c:pt>
                <c:pt idx="2">
                  <c:v>14.548397385869306</c:v>
                </c:pt>
                <c:pt idx="3">
                  <c:v>17.24093542520536</c:v>
                </c:pt>
                <c:pt idx="4">
                  <c:v>25.52823692712786</c:v>
                </c:pt>
                <c:pt idx="5">
                  <c:v>31.85102347333337</c:v>
                </c:pt>
                <c:pt idx="6">
                  <c:v>27.562209121360855</c:v>
                </c:pt>
                <c:pt idx="7">
                  <c:v>27.13354077780636</c:v>
                </c:pt>
                <c:pt idx="8">
                  <c:v>38.387785770684836</c:v>
                </c:pt>
                <c:pt idx="9">
                  <c:v>141.8827566579092</c:v>
                </c:pt>
                <c:pt idx="10">
                  <c:v>148.86939095095903</c:v>
                </c:pt>
                <c:pt idx="11">
                  <c:v>137.2840990614788</c:v>
                </c:pt>
                <c:pt idx="12">
                  <c:v>158.76232168096882</c:v>
                </c:pt>
                <c:pt idx="13">
                  <c:v>165.51941667908767</c:v>
                </c:pt>
                <c:pt idx="14">
                  <c:v>175.32987767998597</c:v>
                </c:pt>
                <c:pt idx="15">
                  <c:v>184.66027534481606</c:v>
                </c:pt>
                <c:pt idx="16">
                  <c:v>76.90294673053059</c:v>
                </c:pt>
              </c:numCache>
            </c:numRef>
          </c:yVal>
          <c:smooth val="0"/>
        </c:ser>
        <c:axId val="57829694"/>
        <c:axId val="50705199"/>
      </c:scatterChart>
      <c:valAx>
        <c:axId val="5782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705199"/>
        <c:crosses val="autoZero"/>
        <c:crossBetween val="midCat"/>
        <c:dispUnits/>
        <c:majorUnit val="1"/>
      </c:valAx>
      <c:valAx>
        <c:axId val="50705199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829694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TENNESSEE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TN_Data2!$K$90:$K$106</c:f>
              <c:numCache>
                <c:ptCount val="17"/>
                <c:pt idx="0">
                  <c:v>594</c:v>
                </c:pt>
                <c:pt idx="1">
                  <c:v>1254</c:v>
                </c:pt>
                <c:pt idx="2">
                  <c:v>1071</c:v>
                </c:pt>
                <c:pt idx="3">
                  <c:v>354</c:v>
                </c:pt>
                <c:pt idx="4">
                  <c:v>1088</c:v>
                </c:pt>
                <c:pt idx="5">
                  <c:v>824</c:v>
                </c:pt>
                <c:pt idx="6">
                  <c:v>702</c:v>
                </c:pt>
                <c:pt idx="7">
                  <c:v>694</c:v>
                </c:pt>
                <c:pt idx="8">
                  <c:v>736</c:v>
                </c:pt>
                <c:pt idx="9">
                  <c:v>868</c:v>
                </c:pt>
                <c:pt idx="10">
                  <c:v>36</c:v>
                </c:pt>
                <c:pt idx="11">
                  <c:v>1021</c:v>
                </c:pt>
                <c:pt idx="12">
                  <c:v>879</c:v>
                </c:pt>
                <c:pt idx="13">
                  <c:v>879</c:v>
                </c:pt>
                <c:pt idx="14">
                  <c:v>1013</c:v>
                </c:pt>
                <c:pt idx="15">
                  <c:v>993</c:v>
                </c:pt>
                <c:pt idx="16">
                  <c:v>439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TN_Data2!$L$90:$L$106</c:f>
              <c:numCache>
                <c:ptCount val="17"/>
                <c:pt idx="0">
                  <c:v>401</c:v>
                </c:pt>
                <c:pt idx="1">
                  <c:v>829</c:v>
                </c:pt>
                <c:pt idx="2">
                  <c:v>728</c:v>
                </c:pt>
                <c:pt idx="3">
                  <c:v>245</c:v>
                </c:pt>
                <c:pt idx="4">
                  <c:v>761</c:v>
                </c:pt>
                <c:pt idx="5">
                  <c:v>624</c:v>
                </c:pt>
                <c:pt idx="6">
                  <c:v>618</c:v>
                </c:pt>
                <c:pt idx="7">
                  <c:v>1185</c:v>
                </c:pt>
                <c:pt idx="8">
                  <c:v>1025</c:v>
                </c:pt>
                <c:pt idx="9">
                  <c:v>1236</c:v>
                </c:pt>
                <c:pt idx="10">
                  <c:v>25</c:v>
                </c:pt>
                <c:pt idx="11">
                  <c:v>1619</c:v>
                </c:pt>
                <c:pt idx="12">
                  <c:v>1411</c:v>
                </c:pt>
                <c:pt idx="13">
                  <c:v>1382</c:v>
                </c:pt>
                <c:pt idx="14">
                  <c:v>1674</c:v>
                </c:pt>
                <c:pt idx="15">
                  <c:v>1629</c:v>
                </c:pt>
                <c:pt idx="16">
                  <c:v>344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TN_Data2!$M$90:$M$106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TN_Data2!$N$90:$N$106</c:f>
              <c:numCache>
                <c:ptCount val="17"/>
                <c:pt idx="0">
                  <c:v>995</c:v>
                </c:pt>
                <c:pt idx="1">
                  <c:v>2083</c:v>
                </c:pt>
                <c:pt idx="2">
                  <c:v>1799</c:v>
                </c:pt>
                <c:pt idx="3">
                  <c:v>599</c:v>
                </c:pt>
                <c:pt idx="4">
                  <c:v>1849</c:v>
                </c:pt>
                <c:pt idx="5">
                  <c:v>1448</c:v>
                </c:pt>
                <c:pt idx="6">
                  <c:v>1320</c:v>
                </c:pt>
                <c:pt idx="7">
                  <c:v>1879</c:v>
                </c:pt>
                <c:pt idx="8">
                  <c:v>1761</c:v>
                </c:pt>
                <c:pt idx="9">
                  <c:v>2105</c:v>
                </c:pt>
                <c:pt idx="10">
                  <c:v>61</c:v>
                </c:pt>
                <c:pt idx="11">
                  <c:v>2640</c:v>
                </c:pt>
                <c:pt idx="12">
                  <c:v>2291</c:v>
                </c:pt>
                <c:pt idx="13">
                  <c:v>2262</c:v>
                </c:pt>
                <c:pt idx="14">
                  <c:v>2688</c:v>
                </c:pt>
                <c:pt idx="15">
                  <c:v>2623</c:v>
                </c:pt>
                <c:pt idx="16">
                  <c:v>786</c:v>
                </c:pt>
              </c:numCache>
            </c:numRef>
          </c:yVal>
          <c:smooth val="0"/>
        </c:ser>
        <c:axId val="53693608"/>
        <c:axId val="13480425"/>
      </c:scatterChart>
      <c:valAx>
        <c:axId val="5369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480425"/>
        <c:crosses val="autoZero"/>
        <c:crossBetween val="midCat"/>
        <c:dispUnits/>
        <c:majorUnit val="1"/>
      </c:valAx>
      <c:valAx>
        <c:axId val="1348042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693608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TENNESSEE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TN_Data2!$B$90:$B$106</c:f>
              <c:numCache>
                <c:ptCount val="17"/>
                <c:pt idx="0">
                  <c:v>594</c:v>
                </c:pt>
                <c:pt idx="1">
                  <c:v>1254</c:v>
                </c:pt>
                <c:pt idx="2">
                  <c:v>1071</c:v>
                </c:pt>
                <c:pt idx="3">
                  <c:v>354</c:v>
                </c:pt>
                <c:pt idx="4">
                  <c:v>1088</c:v>
                </c:pt>
                <c:pt idx="5">
                  <c:v>824</c:v>
                </c:pt>
                <c:pt idx="6">
                  <c:v>702</c:v>
                </c:pt>
                <c:pt idx="7">
                  <c:v>694</c:v>
                </c:pt>
                <c:pt idx="8">
                  <c:v>736</c:v>
                </c:pt>
                <c:pt idx="9">
                  <c:v>868</c:v>
                </c:pt>
                <c:pt idx="10">
                  <c:v>36</c:v>
                </c:pt>
                <c:pt idx="11">
                  <c:v>1021</c:v>
                </c:pt>
                <c:pt idx="12">
                  <c:v>879</c:v>
                </c:pt>
                <c:pt idx="13">
                  <c:v>879</c:v>
                </c:pt>
                <c:pt idx="14">
                  <c:v>1013</c:v>
                </c:pt>
                <c:pt idx="15">
                  <c:v>993</c:v>
                </c:pt>
                <c:pt idx="16">
                  <c:v>439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TN_Data2!$C$90:$C$106</c:f>
              <c:numCache>
                <c:ptCount val="17"/>
                <c:pt idx="0">
                  <c:v>401</c:v>
                </c:pt>
                <c:pt idx="1">
                  <c:v>829</c:v>
                </c:pt>
                <c:pt idx="2">
                  <c:v>728</c:v>
                </c:pt>
                <c:pt idx="3">
                  <c:v>245</c:v>
                </c:pt>
                <c:pt idx="4">
                  <c:v>761</c:v>
                </c:pt>
                <c:pt idx="5">
                  <c:v>624</c:v>
                </c:pt>
                <c:pt idx="6">
                  <c:v>618</c:v>
                </c:pt>
                <c:pt idx="7">
                  <c:v>1185</c:v>
                </c:pt>
                <c:pt idx="8">
                  <c:v>1025</c:v>
                </c:pt>
                <c:pt idx="9">
                  <c:v>1236</c:v>
                </c:pt>
                <c:pt idx="10">
                  <c:v>25</c:v>
                </c:pt>
                <c:pt idx="11">
                  <c:v>1619</c:v>
                </c:pt>
                <c:pt idx="12">
                  <c:v>1411</c:v>
                </c:pt>
                <c:pt idx="13">
                  <c:v>1382</c:v>
                </c:pt>
                <c:pt idx="14">
                  <c:v>1674</c:v>
                </c:pt>
                <c:pt idx="15">
                  <c:v>1629</c:v>
                </c:pt>
                <c:pt idx="16">
                  <c:v>344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TN_Data2!$D$90:$D$106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TN_Data2!$F$90:$F$106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TN_Data2!$G$68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TN_Data2!$N$3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TN_Data2!$H$90:$H$106</c:f>
              <c:numCache>
                <c:ptCount val="17"/>
                <c:pt idx="0">
                  <c:v>995</c:v>
                </c:pt>
                <c:pt idx="1">
                  <c:v>2083</c:v>
                </c:pt>
                <c:pt idx="2">
                  <c:v>1799</c:v>
                </c:pt>
                <c:pt idx="3">
                  <c:v>599</c:v>
                </c:pt>
                <c:pt idx="4">
                  <c:v>1849</c:v>
                </c:pt>
                <c:pt idx="5">
                  <c:v>1448</c:v>
                </c:pt>
                <c:pt idx="6">
                  <c:v>1320</c:v>
                </c:pt>
                <c:pt idx="7">
                  <c:v>1879</c:v>
                </c:pt>
                <c:pt idx="8">
                  <c:v>1761</c:v>
                </c:pt>
                <c:pt idx="9">
                  <c:v>2105</c:v>
                </c:pt>
                <c:pt idx="10">
                  <c:v>61</c:v>
                </c:pt>
                <c:pt idx="11">
                  <c:v>2640</c:v>
                </c:pt>
                <c:pt idx="12">
                  <c:v>2291</c:v>
                </c:pt>
                <c:pt idx="13">
                  <c:v>2262</c:v>
                </c:pt>
                <c:pt idx="14">
                  <c:v>2688</c:v>
                </c:pt>
                <c:pt idx="15">
                  <c:v>2623</c:v>
                </c:pt>
                <c:pt idx="16">
                  <c:v>786</c:v>
                </c:pt>
              </c:numCache>
            </c:numRef>
          </c:yVal>
          <c:smooth val="0"/>
        </c:ser>
        <c:axId val="54214962"/>
        <c:axId val="18172611"/>
      </c:scatterChart>
      <c:valAx>
        <c:axId val="5421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8172611"/>
        <c:crosses val="autoZero"/>
        <c:crossBetween val="midCat"/>
        <c:dispUnits/>
        <c:majorUnit val="1"/>
      </c:valAx>
      <c:valAx>
        <c:axId val="1817261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214962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TENNESSEE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TN_Data2!$AK$90:$AK$106</c:f>
              <c:numCache>
                <c:ptCount val="17"/>
                <c:pt idx="0">
                  <c:v>15.33298520057171</c:v>
                </c:pt>
                <c:pt idx="1">
                  <c:v>32.19132841598384</c:v>
                </c:pt>
                <c:pt idx="2">
                  <c:v>27.34713627478893</c:v>
                </c:pt>
                <c:pt idx="3">
                  <c:v>9.002083448296382</c:v>
                </c:pt>
                <c:pt idx="4">
                  <c:v>27.44005243874727</c:v>
                </c:pt>
                <c:pt idx="5">
                  <c:v>20.646221728895565</c:v>
                </c:pt>
                <c:pt idx="6">
                  <c:v>17.49564976400811</c:v>
                </c:pt>
                <c:pt idx="7">
                  <c:v>17.18631325597181</c:v>
                </c:pt>
                <c:pt idx="8">
                  <c:v>18.0472219293363</c:v>
                </c:pt>
                <c:pt idx="9">
                  <c:v>21.038231896577216</c:v>
                </c:pt>
                <c:pt idx="10">
                  <c:v>0.8624095098854888</c:v>
                </c:pt>
                <c:pt idx="11">
                  <c:v>24.142857615782855</c:v>
                </c:pt>
                <c:pt idx="12">
                  <c:v>20.507068172820226</c:v>
                </c:pt>
                <c:pt idx="13">
                  <c:v>20.27024222362943</c:v>
                </c:pt>
                <c:pt idx="14">
                  <c:v>23.116053083403084</c:v>
                </c:pt>
                <c:pt idx="15">
                  <c:v>22.491276985851787</c:v>
                </c:pt>
                <c:pt idx="16">
                  <c:v>9.872876038507366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TN_Data2!$AL$90:$AL$106</c:f>
              <c:numCache>
                <c:ptCount val="17"/>
                <c:pt idx="0">
                  <c:v>55.20199663281587</c:v>
                </c:pt>
                <c:pt idx="1">
                  <c:v>113.53224986955432</c:v>
                </c:pt>
                <c:pt idx="2">
                  <c:v>98.93199648302188</c:v>
                </c:pt>
                <c:pt idx="3">
                  <c:v>33.047461550290144</c:v>
                </c:pt>
                <c:pt idx="4">
                  <c:v>101.34721208602127</c:v>
                </c:pt>
                <c:pt idx="5">
                  <c:v>81.90018939418798</c:v>
                </c:pt>
                <c:pt idx="6">
                  <c:v>80.23639876191861</c:v>
                </c:pt>
                <c:pt idx="7">
                  <c:v>152.23828825067287</c:v>
                </c:pt>
                <c:pt idx="8">
                  <c:v>129.61279284587965</c:v>
                </c:pt>
                <c:pt idx="9">
                  <c:v>153.22725610398626</c:v>
                </c:pt>
                <c:pt idx="10">
                  <c:v>3.0334541457004427</c:v>
                </c:pt>
                <c:pt idx="11">
                  <c:v>192.81016951574756</c:v>
                </c:pt>
                <c:pt idx="12">
                  <c:v>165.40900336093276</c:v>
                </c:pt>
                <c:pt idx="13">
                  <c:v>159.31992755669864</c:v>
                </c:pt>
                <c:pt idx="14">
                  <c:v>190.1650368970155</c:v>
                </c:pt>
                <c:pt idx="15">
                  <c:v>182.21924924326996</c:v>
                </c:pt>
                <c:pt idx="16">
                  <c:v>37.9428783202776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TN_Data2!$AR$90:$AR$106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1.2265122896531424</c:v>
                </c:pt>
                <c:pt idx="10">
                  <c:v>0</c:v>
                </c:pt>
                <c:pt idx="11">
                  <c:v>0</c:v>
                </c:pt>
                <c:pt idx="12">
                  <c:v>0.9822796746689717</c:v>
                </c:pt>
                <c:pt idx="13">
                  <c:v>0.9113028897414633</c:v>
                </c:pt>
                <c:pt idx="14">
                  <c:v>0.8627457747025684</c:v>
                </c:pt>
                <c:pt idx="15">
                  <c:v>0.808695089603416</c:v>
                </c:pt>
                <c:pt idx="16">
                  <c:v>2.3009134626446697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TN_Data2!$AQ$90:$AQ$106</c:f>
              <c:numCache>
                <c:ptCount val="17"/>
                <c:pt idx="0">
                  <c:v>21.353031057393515</c:v>
                </c:pt>
                <c:pt idx="1">
                  <c:v>44.44452030856403</c:v>
                </c:pt>
                <c:pt idx="2">
                  <c:v>38.152429879269505</c:v>
                </c:pt>
                <c:pt idx="3">
                  <c:v>12.64053894699879</c:v>
                </c:pt>
                <c:pt idx="4">
                  <c:v>38.658239212333676</c:v>
                </c:pt>
                <c:pt idx="5">
                  <c:v>30.026225253506983</c:v>
                </c:pt>
                <c:pt idx="6">
                  <c:v>27.191417070400842</c:v>
                </c:pt>
                <c:pt idx="7">
                  <c:v>38.42043942840855</c:v>
                </c:pt>
                <c:pt idx="8">
                  <c:v>35.59815204959241</c:v>
                </c:pt>
                <c:pt idx="9">
                  <c:v>41.982457515448246</c:v>
                </c:pt>
                <c:pt idx="10">
                  <c:v>1.1994495902798177</c:v>
                </c:pt>
                <c:pt idx="11">
                  <c:v>51.13290371364334</c:v>
                </c:pt>
                <c:pt idx="12">
                  <c:v>43.711630689953076</c:v>
                </c:pt>
                <c:pt idx="13">
                  <c:v>42.57020131075569</c:v>
                </c:pt>
                <c:pt idx="14">
                  <c:v>49.977381887996</c:v>
                </c:pt>
                <c:pt idx="15">
                  <c:v>48.2818881807668</c:v>
                </c:pt>
                <c:pt idx="16">
                  <c:v>14.333819333696237</c:v>
                </c:pt>
              </c:numCache>
            </c:numRef>
          </c:yVal>
          <c:smooth val="0"/>
        </c:ser>
        <c:axId val="29335772"/>
        <c:axId val="62695357"/>
      </c:scatterChart>
      <c:valAx>
        <c:axId val="29335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695357"/>
        <c:crosses val="autoZero"/>
        <c:crossBetween val="midCat"/>
        <c:dispUnits/>
        <c:majorUnit val="1"/>
      </c:valAx>
      <c:valAx>
        <c:axId val="62695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3357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TN_Data2!$AK$90:$AK$106</c:f>
              <c:numCache>
                <c:ptCount val="17"/>
                <c:pt idx="0">
                  <c:v>15.33298520057171</c:v>
                </c:pt>
                <c:pt idx="1">
                  <c:v>32.19132841598384</c:v>
                </c:pt>
                <c:pt idx="2">
                  <c:v>27.34713627478893</c:v>
                </c:pt>
                <c:pt idx="3">
                  <c:v>9.002083448296382</c:v>
                </c:pt>
                <c:pt idx="4">
                  <c:v>27.44005243874727</c:v>
                </c:pt>
                <c:pt idx="5">
                  <c:v>20.646221728895565</c:v>
                </c:pt>
                <c:pt idx="6">
                  <c:v>17.49564976400811</c:v>
                </c:pt>
                <c:pt idx="7">
                  <c:v>17.18631325597181</c:v>
                </c:pt>
                <c:pt idx="8">
                  <c:v>18.0472219293363</c:v>
                </c:pt>
                <c:pt idx="9">
                  <c:v>21.038231896577216</c:v>
                </c:pt>
                <c:pt idx="10">
                  <c:v>0.8624095098854888</c:v>
                </c:pt>
                <c:pt idx="11">
                  <c:v>24.142857615782855</c:v>
                </c:pt>
                <c:pt idx="12">
                  <c:v>20.507068172820226</c:v>
                </c:pt>
                <c:pt idx="13">
                  <c:v>20.27024222362943</c:v>
                </c:pt>
                <c:pt idx="14">
                  <c:v>23.116053083403084</c:v>
                </c:pt>
                <c:pt idx="15">
                  <c:v>22.491276985851787</c:v>
                </c:pt>
                <c:pt idx="16">
                  <c:v>9.872876038507366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TN_Data2!$AL$90:$AL$106</c:f>
              <c:numCache>
                <c:ptCount val="17"/>
                <c:pt idx="0">
                  <c:v>55.20199663281587</c:v>
                </c:pt>
                <c:pt idx="1">
                  <c:v>113.53224986955432</c:v>
                </c:pt>
                <c:pt idx="2">
                  <c:v>98.93199648302188</c:v>
                </c:pt>
                <c:pt idx="3">
                  <c:v>33.047461550290144</c:v>
                </c:pt>
                <c:pt idx="4">
                  <c:v>101.34721208602127</c:v>
                </c:pt>
                <c:pt idx="5">
                  <c:v>81.90018939418798</c:v>
                </c:pt>
                <c:pt idx="6">
                  <c:v>80.23639876191861</c:v>
                </c:pt>
                <c:pt idx="7">
                  <c:v>152.23828825067287</c:v>
                </c:pt>
                <c:pt idx="8">
                  <c:v>129.61279284587965</c:v>
                </c:pt>
                <c:pt idx="9">
                  <c:v>153.22725610398626</c:v>
                </c:pt>
                <c:pt idx="10">
                  <c:v>3.0334541457004427</c:v>
                </c:pt>
                <c:pt idx="11">
                  <c:v>192.81016951574756</c:v>
                </c:pt>
                <c:pt idx="12">
                  <c:v>165.40900336093276</c:v>
                </c:pt>
                <c:pt idx="13">
                  <c:v>159.31992755669864</c:v>
                </c:pt>
                <c:pt idx="14">
                  <c:v>190.1650368970155</c:v>
                </c:pt>
                <c:pt idx="15">
                  <c:v>182.21924924326996</c:v>
                </c:pt>
                <c:pt idx="16">
                  <c:v>37.9428783202776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TN_Data2!$AM$90:$AM$106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9.350163627863488</c:v>
                </c:pt>
                <c:pt idx="13">
                  <c:v>0</c:v>
                </c:pt>
                <c:pt idx="14">
                  <c:v>9.053050878145935</c:v>
                </c:pt>
                <c:pt idx="15">
                  <c:v>0</c:v>
                </c:pt>
                <c:pt idx="16">
                  <c:v>8.991997122560921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2.872407652093985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2.162442695268575</c:v>
                </c:pt>
                <c:pt idx="14">
                  <c:v>0</c:v>
                </c:pt>
                <c:pt idx="15">
                  <c:v>1.9816106531388713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TN_Data2!$AO$90:$AO$106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2.981603506365724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TN_Data2!$AQ$24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TN_Data2!$AQ$90:$AQ$105</c:f>
              <c:numCache>
                <c:ptCount val="16"/>
                <c:pt idx="0">
                  <c:v>21.353031057393515</c:v>
                </c:pt>
                <c:pt idx="1">
                  <c:v>44.44452030856403</c:v>
                </c:pt>
                <c:pt idx="2">
                  <c:v>38.152429879269505</c:v>
                </c:pt>
                <c:pt idx="3">
                  <c:v>12.64053894699879</c:v>
                </c:pt>
                <c:pt idx="4">
                  <c:v>38.658239212333676</c:v>
                </c:pt>
                <c:pt idx="5">
                  <c:v>30.026225253506983</c:v>
                </c:pt>
                <c:pt idx="6">
                  <c:v>27.191417070400842</c:v>
                </c:pt>
                <c:pt idx="7">
                  <c:v>38.42043942840855</c:v>
                </c:pt>
                <c:pt idx="8">
                  <c:v>35.59815204959241</c:v>
                </c:pt>
                <c:pt idx="9">
                  <c:v>41.982457515448246</c:v>
                </c:pt>
                <c:pt idx="10">
                  <c:v>1.1994495902798177</c:v>
                </c:pt>
                <c:pt idx="11">
                  <c:v>51.13290371364334</c:v>
                </c:pt>
                <c:pt idx="12">
                  <c:v>43.711630689953076</c:v>
                </c:pt>
                <c:pt idx="13">
                  <c:v>42.57020131075569</c:v>
                </c:pt>
                <c:pt idx="14">
                  <c:v>49.977381887996</c:v>
                </c:pt>
                <c:pt idx="15">
                  <c:v>48.2818881807668</c:v>
                </c:pt>
              </c:numCache>
            </c:numRef>
          </c:yVal>
          <c:smooth val="0"/>
        </c:ser>
        <c:axId val="27387302"/>
        <c:axId val="45159127"/>
      </c:scatterChart>
      <c:valAx>
        <c:axId val="2738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159127"/>
        <c:crosses val="autoZero"/>
        <c:crossBetween val="midCat"/>
        <c:dispUnits/>
        <c:majorUnit val="1"/>
      </c:valAx>
      <c:valAx>
        <c:axId val="45159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3873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TENNESSEE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TN_Data2!$K$47:$K$63</c:f>
              <c:numCache>
                <c:ptCount val="17"/>
                <c:pt idx="0">
                  <c:v>815</c:v>
                </c:pt>
                <c:pt idx="1">
                  <c:v>1578</c:v>
                </c:pt>
                <c:pt idx="2">
                  <c:v>1432</c:v>
                </c:pt>
                <c:pt idx="3">
                  <c:v>760</c:v>
                </c:pt>
                <c:pt idx="4">
                  <c:v>1768</c:v>
                </c:pt>
                <c:pt idx="5">
                  <c:v>1686</c:v>
                </c:pt>
                <c:pt idx="6">
                  <c:v>1330</c:v>
                </c:pt>
                <c:pt idx="7">
                  <c:v>1322</c:v>
                </c:pt>
                <c:pt idx="8">
                  <c:v>1471</c:v>
                </c:pt>
                <c:pt idx="9">
                  <c:v>3802</c:v>
                </c:pt>
                <c:pt idx="10">
                  <c:v>3198</c:v>
                </c:pt>
                <c:pt idx="11">
                  <c:v>3955</c:v>
                </c:pt>
                <c:pt idx="12">
                  <c:v>4305</c:v>
                </c:pt>
                <c:pt idx="13">
                  <c:v>4549</c:v>
                </c:pt>
                <c:pt idx="14">
                  <c:v>4843</c:v>
                </c:pt>
                <c:pt idx="15">
                  <c:v>5144</c:v>
                </c:pt>
                <c:pt idx="16">
                  <c:v>2193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TN_Data2!$L$47:$L$63</c:f>
              <c:numCache>
                <c:ptCount val="17"/>
                <c:pt idx="0">
                  <c:v>536</c:v>
                </c:pt>
                <c:pt idx="1">
                  <c:v>1003</c:v>
                </c:pt>
                <c:pt idx="2">
                  <c:v>1053</c:v>
                </c:pt>
                <c:pt idx="3">
                  <c:v>656</c:v>
                </c:pt>
                <c:pt idx="4">
                  <c:v>1302</c:v>
                </c:pt>
                <c:pt idx="5">
                  <c:v>1298</c:v>
                </c:pt>
                <c:pt idx="6">
                  <c:v>1328</c:v>
                </c:pt>
                <c:pt idx="7">
                  <c:v>1884</c:v>
                </c:pt>
                <c:pt idx="8">
                  <c:v>2189</c:v>
                </c:pt>
                <c:pt idx="9">
                  <c:v>5404</c:v>
                </c:pt>
                <c:pt idx="10">
                  <c:v>4424</c:v>
                </c:pt>
                <c:pt idx="11">
                  <c:v>5764</c:v>
                </c:pt>
                <c:pt idx="12">
                  <c:v>6292</c:v>
                </c:pt>
                <c:pt idx="13">
                  <c:v>6496</c:v>
                </c:pt>
                <c:pt idx="14">
                  <c:v>7258</c:v>
                </c:pt>
                <c:pt idx="15">
                  <c:v>7488</c:v>
                </c:pt>
                <c:pt idx="16">
                  <c:v>2790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TN_Data2!$M$47:$M$63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</c:v>
                </c:pt>
                <c:pt idx="10">
                  <c:v>10</c:v>
                </c:pt>
                <c:pt idx="11">
                  <c:v>9</c:v>
                </c:pt>
                <c:pt idx="12">
                  <c:v>15</c:v>
                </c:pt>
                <c:pt idx="13">
                  <c:v>12</c:v>
                </c:pt>
                <c:pt idx="14">
                  <c:v>17</c:v>
                </c:pt>
                <c:pt idx="15">
                  <c:v>23</c:v>
                </c:pt>
                <c:pt idx="16">
                  <c:v>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TN_Data2!$N$47:$N$63</c:f>
              <c:numCache>
                <c:ptCount val="17"/>
                <c:pt idx="0">
                  <c:v>1351</c:v>
                </c:pt>
                <c:pt idx="1">
                  <c:v>2581</c:v>
                </c:pt>
                <c:pt idx="2">
                  <c:v>2485</c:v>
                </c:pt>
                <c:pt idx="3">
                  <c:v>1416</c:v>
                </c:pt>
                <c:pt idx="4">
                  <c:v>3070</c:v>
                </c:pt>
                <c:pt idx="5">
                  <c:v>2984</c:v>
                </c:pt>
                <c:pt idx="6">
                  <c:v>2658</c:v>
                </c:pt>
                <c:pt idx="7">
                  <c:v>3206</c:v>
                </c:pt>
                <c:pt idx="8">
                  <c:v>3660</c:v>
                </c:pt>
                <c:pt idx="9">
                  <c:v>9219</c:v>
                </c:pt>
                <c:pt idx="10">
                  <c:v>7632</c:v>
                </c:pt>
                <c:pt idx="11">
                  <c:v>9728</c:v>
                </c:pt>
                <c:pt idx="12">
                  <c:v>10612</c:v>
                </c:pt>
                <c:pt idx="13">
                  <c:v>11057</c:v>
                </c:pt>
                <c:pt idx="14">
                  <c:v>12118</c:v>
                </c:pt>
                <c:pt idx="15">
                  <c:v>12655</c:v>
                </c:pt>
                <c:pt idx="16">
                  <c:v>5003</c:v>
                </c:pt>
              </c:numCache>
            </c:numRef>
          </c:yVal>
          <c:smooth val="0"/>
        </c:ser>
        <c:axId val="3778960"/>
        <c:axId val="34010641"/>
      </c:scatterChart>
      <c:valAx>
        <c:axId val="3778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010641"/>
        <c:crosses val="autoZero"/>
        <c:crossBetween val="midCat"/>
        <c:dispUnits/>
        <c:majorUnit val="1"/>
      </c:valAx>
      <c:valAx>
        <c:axId val="34010641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78960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TN_Data2!$B$47:$B$63</c:f>
              <c:numCache>
                <c:ptCount val="17"/>
                <c:pt idx="0">
                  <c:v>221</c:v>
                </c:pt>
                <c:pt idx="1">
                  <c:v>324</c:v>
                </c:pt>
                <c:pt idx="2">
                  <c:v>361</c:v>
                </c:pt>
                <c:pt idx="3">
                  <c:v>406</c:v>
                </c:pt>
                <c:pt idx="4">
                  <c:v>683</c:v>
                </c:pt>
                <c:pt idx="5">
                  <c:v>864</c:v>
                </c:pt>
                <c:pt idx="6">
                  <c:v>628</c:v>
                </c:pt>
                <c:pt idx="7">
                  <c:v>629</c:v>
                </c:pt>
                <c:pt idx="8">
                  <c:v>735</c:v>
                </c:pt>
                <c:pt idx="9">
                  <c:v>3377</c:v>
                </c:pt>
                <c:pt idx="10">
                  <c:v>3673</c:v>
                </c:pt>
                <c:pt idx="11">
                  <c:v>3460</c:v>
                </c:pt>
                <c:pt idx="12">
                  <c:v>4005</c:v>
                </c:pt>
                <c:pt idx="13">
                  <c:v>4293</c:v>
                </c:pt>
                <c:pt idx="14">
                  <c:v>4481</c:v>
                </c:pt>
                <c:pt idx="15">
                  <c:v>4791</c:v>
                </c:pt>
                <c:pt idx="16">
                  <c:v>1865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TN_Data2!$C$47:$C$63</c:f>
              <c:numCache>
                <c:ptCount val="17"/>
                <c:pt idx="0">
                  <c:v>135</c:v>
                </c:pt>
                <c:pt idx="1">
                  <c:v>174</c:v>
                </c:pt>
                <c:pt idx="2">
                  <c:v>326</c:v>
                </c:pt>
                <c:pt idx="3">
                  <c:v>414</c:v>
                </c:pt>
                <c:pt idx="4">
                  <c:v>543</c:v>
                </c:pt>
                <c:pt idx="5">
                  <c:v>674</c:v>
                </c:pt>
                <c:pt idx="6">
                  <c:v>711</c:v>
                </c:pt>
                <c:pt idx="7">
                  <c:v>700</c:v>
                </c:pt>
                <c:pt idx="8">
                  <c:v>1164</c:v>
                </c:pt>
                <c:pt idx="9">
                  <c:v>4544</c:v>
                </c:pt>
                <c:pt idx="10">
                  <c:v>4952</c:v>
                </c:pt>
                <c:pt idx="11">
                  <c:v>4679</c:v>
                </c:pt>
                <c:pt idx="12">
                  <c:v>5427</c:v>
                </c:pt>
                <c:pt idx="13">
                  <c:v>5961</c:v>
                </c:pt>
                <c:pt idx="14">
                  <c:v>6685</c:v>
                </c:pt>
                <c:pt idx="15">
                  <c:v>6787</c:v>
                </c:pt>
                <c:pt idx="16">
                  <c:v>2570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TN_Data2!$D$47:$D$63</c:f>
              <c:numCache>
                <c:ptCount val="17"/>
                <c:pt idx="9">
                  <c:v>6</c:v>
                </c:pt>
                <c:pt idx="10">
                  <c:v>3</c:v>
                </c:pt>
                <c:pt idx="11">
                  <c:v>7</c:v>
                </c:pt>
                <c:pt idx="12">
                  <c:v>9</c:v>
                </c:pt>
                <c:pt idx="13">
                  <c:v>4</c:v>
                </c:pt>
                <c:pt idx="14">
                  <c:v>5</c:v>
                </c:pt>
                <c:pt idx="15">
                  <c:v>10</c:v>
                </c:pt>
                <c:pt idx="16">
                  <c:v>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TN_Data2!$E$47:$E$63</c:f>
              <c:numCache>
                <c:ptCount val="17"/>
                <c:pt idx="9">
                  <c:v>6</c:v>
                </c:pt>
                <c:pt idx="10">
                  <c:v>8</c:v>
                </c:pt>
                <c:pt idx="11">
                  <c:v>5</c:v>
                </c:pt>
                <c:pt idx="12">
                  <c:v>5</c:v>
                </c:pt>
                <c:pt idx="13">
                  <c:v>10</c:v>
                </c:pt>
                <c:pt idx="14">
                  <c:v>14</c:v>
                </c:pt>
                <c:pt idx="15">
                  <c:v>12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TN_Data2!$F$47:$F$63</c:f>
              <c:numCache>
                <c:ptCount val="17"/>
                <c:pt idx="16">
                  <c:v>15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TN_Data2!$G$46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TN_Data2!$H$46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TN_Data2!$H$47:$H$63</c:f>
              <c:numCache>
                <c:ptCount val="17"/>
                <c:pt idx="0">
                  <c:v>1351</c:v>
                </c:pt>
                <c:pt idx="1">
                  <c:v>2581</c:v>
                </c:pt>
                <c:pt idx="2">
                  <c:v>2485</c:v>
                </c:pt>
                <c:pt idx="3">
                  <c:v>1416</c:v>
                </c:pt>
                <c:pt idx="4">
                  <c:v>3070</c:v>
                </c:pt>
                <c:pt idx="5">
                  <c:v>2984</c:v>
                </c:pt>
                <c:pt idx="6">
                  <c:v>2658</c:v>
                </c:pt>
                <c:pt idx="7">
                  <c:v>3206</c:v>
                </c:pt>
                <c:pt idx="8">
                  <c:v>3660</c:v>
                </c:pt>
                <c:pt idx="9">
                  <c:v>9219</c:v>
                </c:pt>
                <c:pt idx="10">
                  <c:v>7632</c:v>
                </c:pt>
                <c:pt idx="11">
                  <c:v>9728</c:v>
                </c:pt>
                <c:pt idx="12">
                  <c:v>10612</c:v>
                </c:pt>
                <c:pt idx="13">
                  <c:v>11057</c:v>
                </c:pt>
                <c:pt idx="14">
                  <c:v>12118</c:v>
                </c:pt>
                <c:pt idx="15">
                  <c:v>12655</c:v>
                </c:pt>
                <c:pt idx="16">
                  <c:v>5003</c:v>
                </c:pt>
              </c:numCache>
            </c:numRef>
          </c:yVal>
          <c:smooth val="0"/>
        </c:ser>
        <c:axId val="37660314"/>
        <c:axId val="3398507"/>
      </c:scatterChart>
      <c:valAx>
        <c:axId val="3766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398507"/>
        <c:crosses val="autoZero"/>
        <c:crossBetween val="midCat"/>
        <c:dispUnits/>
        <c:majorUnit val="1"/>
      </c:valAx>
      <c:valAx>
        <c:axId val="3398507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660314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9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TENNESSEE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TN_Data2!$AK$47:$AK$63</c:f>
              <c:numCache>
                <c:ptCount val="17"/>
                <c:pt idx="0">
                  <c:v>5.70469651401742</c:v>
                </c:pt>
                <c:pt idx="1">
                  <c:v>8.31737671991927</c:v>
                </c:pt>
                <c:pt idx="2">
                  <c:v>9.21784892175425</c:v>
                </c:pt>
                <c:pt idx="3">
                  <c:v>10.324423389854042</c:v>
                </c:pt>
                <c:pt idx="4">
                  <c:v>17.22569468351506</c:v>
                </c:pt>
                <c:pt idx="5">
                  <c:v>21.648465502142923</c:v>
                </c:pt>
                <c:pt idx="6">
                  <c:v>15.651378991163948</c:v>
                </c:pt>
                <c:pt idx="7">
                  <c:v>15.576644146983096</c:v>
                </c:pt>
                <c:pt idx="8">
                  <c:v>18.022701247367092</c:v>
                </c:pt>
                <c:pt idx="9">
                  <c:v>81.85035612297379</c:v>
                </c:pt>
                <c:pt idx="10">
                  <c:v>87.9897258280389</c:v>
                </c:pt>
                <c:pt idx="11">
                  <c:v>81.81614823761868</c:v>
                </c:pt>
                <c:pt idx="12">
                  <c:v>93.43664167479523</c:v>
                </c:pt>
                <c:pt idx="13">
                  <c:v>98.99903283963724</c:v>
                </c:pt>
                <c:pt idx="14">
                  <c:v>102.25373530772875</c:v>
                </c:pt>
                <c:pt idx="15">
                  <c:v>108.51531524593747</c:v>
                </c:pt>
                <c:pt idx="16">
                  <c:v>41.942856063362726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TN_Data2!$AL$47:$AL$63</c:f>
              <c:numCache>
                <c:ptCount val="17"/>
                <c:pt idx="0">
                  <c:v>18.584213330249728</c:v>
                </c:pt>
                <c:pt idx="1">
                  <c:v>23.829446896625395</c:v>
                </c:pt>
                <c:pt idx="2">
                  <c:v>44.30196545805651</c:v>
                </c:pt>
                <c:pt idx="3">
                  <c:v>55.843465640082115</c:v>
                </c:pt>
                <c:pt idx="4">
                  <c:v>72.31476499699022</c:v>
                </c:pt>
                <c:pt idx="5">
                  <c:v>88.46270457000432</c:v>
                </c:pt>
                <c:pt idx="6">
                  <c:v>92.31080828434325</c:v>
                </c:pt>
                <c:pt idx="7">
                  <c:v>89.92979052782364</c:v>
                </c:pt>
                <c:pt idx="8">
                  <c:v>147.1895520708331</c:v>
                </c:pt>
                <c:pt idx="9">
                  <c:v>563.3209156444285</c:v>
                </c:pt>
                <c:pt idx="10">
                  <c:v>600.8665971803437</c:v>
                </c:pt>
                <c:pt idx="11">
                  <c:v>557.2321081928244</c:v>
                </c:pt>
                <c:pt idx="12">
                  <c:v>636.1974920196897</c:v>
                </c:pt>
                <c:pt idx="13">
                  <c:v>687.1968800039657</c:v>
                </c:pt>
                <c:pt idx="14">
                  <c:v>759.4105565451307</c:v>
                </c:pt>
                <c:pt idx="15">
                  <c:v>759.1909420589768</c:v>
                </c:pt>
                <c:pt idx="16">
                  <c:v>283.46859675323674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TN_Data2!$AR$47:$AR$63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14.718147475837709</c:v>
                </c:pt>
                <c:pt idx="10">
                  <c:v>12.618730785114488</c:v>
                </c:pt>
                <c:pt idx="11">
                  <c:v>12.720488466757123</c:v>
                </c:pt>
                <c:pt idx="12">
                  <c:v>13.751915445365604</c:v>
                </c:pt>
                <c:pt idx="13">
                  <c:v>12.758240456380488</c:v>
                </c:pt>
                <c:pt idx="14">
                  <c:v>16.3921697193488</c:v>
                </c:pt>
                <c:pt idx="15">
                  <c:v>17.79129197127515</c:v>
                </c:pt>
                <c:pt idx="16">
                  <c:v>14.572451930082911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TN_Data2!$AQ$47:$AQ$63</c:f>
              <c:numCache>
                <c:ptCount val="17"/>
                <c:pt idx="0">
                  <c:v>28.99290950606898</c:v>
                </c:pt>
                <c:pt idx="1">
                  <c:v>55.07023855804309</c:v>
                </c:pt>
                <c:pt idx="2">
                  <c:v>52.70082726513881</c:v>
                </c:pt>
                <c:pt idx="3">
                  <c:v>29.881474372204153</c:v>
                </c:pt>
                <c:pt idx="4">
                  <c:v>64.18647613946153</c:v>
                </c:pt>
                <c:pt idx="5">
                  <c:v>61.87724872684036</c:v>
                </c:pt>
                <c:pt idx="6">
                  <c:v>54.7536261917617</c:v>
                </c:pt>
                <c:pt idx="7">
                  <c:v>65.55398020621492</c:v>
                </c:pt>
                <c:pt idx="8">
                  <c:v>73.98593782027724</c:v>
                </c:pt>
                <c:pt idx="9">
                  <c:v>183.86521417335743</c:v>
                </c:pt>
                <c:pt idx="10">
                  <c:v>150.06884054123884</c:v>
                </c:pt>
                <c:pt idx="11">
                  <c:v>188.41700277512214</c:v>
                </c:pt>
                <c:pt idx="12">
                  <c:v>202.4739523709219</c:v>
                </c:pt>
                <c:pt idx="13">
                  <c:v>208.0896179898434</c:v>
                </c:pt>
                <c:pt idx="14">
                  <c:v>225.307259567982</c:v>
                </c:pt>
                <c:pt idx="15">
                  <c:v>232.94216352558288</c:v>
                </c:pt>
                <c:pt idx="16">
                  <c:v>91.23676606422681</c:v>
                </c:pt>
              </c:numCache>
            </c:numRef>
          </c:yVal>
          <c:smooth val="0"/>
        </c:ser>
        <c:axId val="30586564"/>
        <c:axId val="6843621"/>
      </c:scatterChart>
      <c:valAx>
        <c:axId val="305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843621"/>
        <c:crosses val="autoZero"/>
        <c:crossBetween val="midCat"/>
        <c:dispUnits/>
        <c:majorUnit val="1"/>
      </c:valAx>
      <c:valAx>
        <c:axId val="6843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586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TN_Data2!$AK$47:$AK$63</c:f>
              <c:numCache>
                <c:ptCount val="17"/>
                <c:pt idx="0">
                  <c:v>5.70469651401742</c:v>
                </c:pt>
                <c:pt idx="1">
                  <c:v>8.31737671991927</c:v>
                </c:pt>
                <c:pt idx="2">
                  <c:v>9.21784892175425</c:v>
                </c:pt>
                <c:pt idx="3">
                  <c:v>10.324423389854042</c:v>
                </c:pt>
                <c:pt idx="4">
                  <c:v>17.22569468351506</c:v>
                </c:pt>
                <c:pt idx="5">
                  <c:v>21.648465502142923</c:v>
                </c:pt>
                <c:pt idx="6">
                  <c:v>15.651378991163948</c:v>
                </c:pt>
                <c:pt idx="7">
                  <c:v>15.576644146983096</c:v>
                </c:pt>
                <c:pt idx="8">
                  <c:v>18.022701247367092</c:v>
                </c:pt>
                <c:pt idx="9">
                  <c:v>81.85035612297379</c:v>
                </c:pt>
                <c:pt idx="10">
                  <c:v>87.9897258280389</c:v>
                </c:pt>
                <c:pt idx="11">
                  <c:v>81.81614823761868</c:v>
                </c:pt>
                <c:pt idx="12">
                  <c:v>93.43664167479523</c:v>
                </c:pt>
                <c:pt idx="13">
                  <c:v>98.99903283963724</c:v>
                </c:pt>
                <c:pt idx="14">
                  <c:v>102.25373530772875</c:v>
                </c:pt>
                <c:pt idx="15">
                  <c:v>108.51531524593747</c:v>
                </c:pt>
                <c:pt idx="16">
                  <c:v>41.942856063362726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TN_Data2!$AL$47:$AL$63</c:f>
              <c:numCache>
                <c:ptCount val="17"/>
                <c:pt idx="0">
                  <c:v>18.584213330249728</c:v>
                </c:pt>
                <c:pt idx="1">
                  <c:v>23.829446896625395</c:v>
                </c:pt>
                <c:pt idx="2">
                  <c:v>44.30196545805651</c:v>
                </c:pt>
                <c:pt idx="3">
                  <c:v>55.843465640082115</c:v>
                </c:pt>
                <c:pt idx="4">
                  <c:v>72.31476499699022</c:v>
                </c:pt>
                <c:pt idx="5">
                  <c:v>88.46270457000432</c:v>
                </c:pt>
                <c:pt idx="6">
                  <c:v>92.31080828434325</c:v>
                </c:pt>
                <c:pt idx="7">
                  <c:v>89.92979052782364</c:v>
                </c:pt>
                <c:pt idx="8">
                  <c:v>147.1895520708331</c:v>
                </c:pt>
                <c:pt idx="9">
                  <c:v>563.3209156444285</c:v>
                </c:pt>
                <c:pt idx="10">
                  <c:v>600.8665971803437</c:v>
                </c:pt>
                <c:pt idx="11">
                  <c:v>557.2321081928244</c:v>
                </c:pt>
                <c:pt idx="12">
                  <c:v>636.1974920196897</c:v>
                </c:pt>
                <c:pt idx="13">
                  <c:v>687.1968800039657</c:v>
                </c:pt>
                <c:pt idx="14">
                  <c:v>759.4105565451307</c:v>
                </c:pt>
                <c:pt idx="15">
                  <c:v>759.1909420589768</c:v>
                </c:pt>
                <c:pt idx="16">
                  <c:v>283.46859675323674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TN_Data2!$AM$47:$AM$63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60.313630880579005</c:v>
                </c:pt>
                <c:pt idx="10">
                  <c:v>29.486927462158445</c:v>
                </c:pt>
                <c:pt idx="11">
                  <c:v>66.39476429858674</c:v>
                </c:pt>
                <c:pt idx="12">
                  <c:v>84.1514726507714</c:v>
                </c:pt>
                <c:pt idx="13">
                  <c:v>36.653532484193164</c:v>
                </c:pt>
                <c:pt idx="14">
                  <c:v>45.26525439072967</c:v>
                </c:pt>
                <c:pt idx="15">
                  <c:v>90.99181073703367</c:v>
                </c:pt>
                <c:pt idx="16">
                  <c:v>35.967988490243684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17.234445912563913</c:v>
                </c:pt>
                <c:pt idx="10">
                  <c:v>21.35155332550443</c:v>
                </c:pt>
                <c:pt idx="11">
                  <c:v>12.381754246941707</c:v>
                </c:pt>
                <c:pt idx="12">
                  <c:v>11.53429144847632</c:v>
                </c:pt>
                <c:pt idx="13">
                  <c:v>21.624426952685756</c:v>
                </c:pt>
                <c:pt idx="14">
                  <c:v>29.072182074923166</c:v>
                </c:pt>
                <c:pt idx="15">
                  <c:v>23.779327837666454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TN_Data2!$AO$47:$AO$63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22.362026297742926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TN_Data2!$AQ$24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TN_Data2!$AQ$47:$AQ$63</c:f>
              <c:numCache>
                <c:ptCount val="17"/>
                <c:pt idx="0">
                  <c:v>28.99290950606898</c:v>
                </c:pt>
                <c:pt idx="1">
                  <c:v>55.07023855804309</c:v>
                </c:pt>
                <c:pt idx="2">
                  <c:v>52.70082726513881</c:v>
                </c:pt>
                <c:pt idx="3">
                  <c:v>29.881474372204153</c:v>
                </c:pt>
                <c:pt idx="4">
                  <c:v>64.18647613946153</c:v>
                </c:pt>
                <c:pt idx="5">
                  <c:v>61.87724872684036</c:v>
                </c:pt>
                <c:pt idx="6">
                  <c:v>54.7536261917617</c:v>
                </c:pt>
                <c:pt idx="7">
                  <c:v>65.55398020621492</c:v>
                </c:pt>
                <c:pt idx="8">
                  <c:v>73.98593782027724</c:v>
                </c:pt>
                <c:pt idx="9">
                  <c:v>183.86521417335743</c:v>
                </c:pt>
                <c:pt idx="10">
                  <c:v>150.06884054123884</c:v>
                </c:pt>
                <c:pt idx="11">
                  <c:v>188.41700277512214</c:v>
                </c:pt>
                <c:pt idx="12">
                  <c:v>202.4739523709219</c:v>
                </c:pt>
                <c:pt idx="13">
                  <c:v>208.0896179898434</c:v>
                </c:pt>
                <c:pt idx="14">
                  <c:v>225.307259567982</c:v>
                </c:pt>
                <c:pt idx="15">
                  <c:v>232.94216352558288</c:v>
                </c:pt>
                <c:pt idx="16">
                  <c:v>91.23676606422681</c:v>
                </c:pt>
              </c:numCache>
            </c:numRef>
          </c:yVal>
          <c:smooth val="0"/>
        </c:ser>
        <c:axId val="61592590"/>
        <c:axId val="17462399"/>
      </c:scatterChart>
      <c:valAx>
        <c:axId val="6159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462399"/>
        <c:crosses val="autoZero"/>
        <c:crossBetween val="midCat"/>
        <c:dispUnits/>
        <c:majorUnit val="1"/>
      </c:valAx>
      <c:valAx>
        <c:axId val="17462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5925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TN_Data3!$L$4:$L$20</c:f>
              <c:numCache>
                <c:ptCount val="17"/>
                <c:pt idx="0">
                  <c:v>8.802269281809684</c:v>
                </c:pt>
                <c:pt idx="1">
                  <c:v>9.472567931019169</c:v>
                </c:pt>
                <c:pt idx="2">
                  <c:v>9.524259412228076</c:v>
                </c:pt>
                <c:pt idx="3">
                  <c:v>11.316178346022287</c:v>
                </c:pt>
                <c:pt idx="4">
                  <c:v>11.04663875751039</c:v>
                </c:pt>
                <c:pt idx="5">
                  <c:v>13.254673901196302</c:v>
                </c:pt>
                <c:pt idx="6">
                  <c:v>12.860050253886302</c:v>
                </c:pt>
                <c:pt idx="7">
                  <c:v>13.818390197164655</c:v>
                </c:pt>
                <c:pt idx="8">
                  <c:v>14.785971227431778</c:v>
                </c:pt>
                <c:pt idx="9">
                  <c:v>3.2720752373708804</c:v>
                </c:pt>
                <c:pt idx="10">
                  <c:v>5.797308372008008</c:v>
                </c:pt>
                <c:pt idx="11">
                  <c:v>2.6483839891945933</c:v>
                </c:pt>
                <c:pt idx="12">
                  <c:v>3.6161496778010638</c:v>
                </c:pt>
                <c:pt idx="13">
                  <c:v>3.0439954192481053</c:v>
                </c:pt>
                <c:pt idx="14">
                  <c:v>3.2631743247054703</c:v>
                </c:pt>
                <c:pt idx="15">
                  <c:v>4.371416372879552</c:v>
                </c:pt>
                <c:pt idx="16">
                  <c:v>16.664695090054572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TN_Data3!$M$4:$M$20</c:f>
              <c:numCache>
                <c:ptCount val="17"/>
                <c:pt idx="0">
                  <c:v>47.76831130071597</c:v>
                </c:pt>
                <c:pt idx="1">
                  <c:v>44.9198769085812</c:v>
                </c:pt>
                <c:pt idx="2">
                  <c:v>34.653377888970574</c:v>
                </c:pt>
                <c:pt idx="3">
                  <c:v>52.33638808780643</c:v>
                </c:pt>
                <c:pt idx="4">
                  <c:v>51.13972331278866</c:v>
                </c:pt>
                <c:pt idx="5">
                  <c:v>60.112639010477714</c:v>
                </c:pt>
                <c:pt idx="6">
                  <c:v>65.82500675128274</c:v>
                </c:pt>
                <c:pt idx="7">
                  <c:v>74.12784162079177</c:v>
                </c:pt>
                <c:pt idx="8">
                  <c:v>80.04380280140664</c:v>
                </c:pt>
                <c:pt idx="9">
                  <c:v>5.702632508724408</c:v>
                </c:pt>
                <c:pt idx="10">
                  <c:v>23.539604170635435</c:v>
                </c:pt>
                <c:pt idx="11">
                  <c:v>5.120961883370688</c:v>
                </c:pt>
                <c:pt idx="12">
                  <c:v>5.626954047714226</c:v>
                </c:pt>
                <c:pt idx="13">
                  <c:v>6.455800248317746</c:v>
                </c:pt>
                <c:pt idx="14">
                  <c:v>7.3839470718673885</c:v>
                </c:pt>
                <c:pt idx="15">
                  <c:v>7.382732013539483</c:v>
                </c:pt>
                <c:pt idx="16">
                  <c:v>79.96682204128274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TN_Data3!$N$4:$N$20</c:f>
              <c:numCache>
                <c:ptCount val="17"/>
                <c:pt idx="0">
                  <c:v>14.95514326505557</c:v>
                </c:pt>
                <c:pt idx="1">
                  <c:v>15.068159099006236</c:v>
                </c:pt>
                <c:pt idx="2">
                  <c:v>13.499065168241772</c:v>
                </c:pt>
                <c:pt idx="3">
                  <c:v>17.82282909704156</c:v>
                </c:pt>
                <c:pt idx="4">
                  <c:v>17.430428311426198</c:v>
                </c:pt>
                <c:pt idx="5">
                  <c:v>20.766059296251505</c:v>
                </c:pt>
                <c:pt idx="6">
                  <c:v>21.389815269777216</c:v>
                </c:pt>
                <c:pt idx="7">
                  <c:v>23.564917298559404</c:v>
                </c:pt>
                <c:pt idx="8">
                  <c:v>25.385052845477528</c:v>
                </c:pt>
                <c:pt idx="9">
                  <c:v>3.6695633239918277</c:v>
                </c:pt>
                <c:pt idx="10">
                  <c:v>8.722627255329305</c:v>
                </c:pt>
                <c:pt idx="11">
                  <c:v>3.0579953755218323</c:v>
                </c:pt>
                <c:pt idx="12">
                  <c:v>3.9499050855319844</c:v>
                </c:pt>
                <c:pt idx="13">
                  <c:v>3.61271468028532</c:v>
                </c:pt>
                <c:pt idx="14">
                  <c:v>3.9524760362138016</c:v>
                </c:pt>
                <c:pt idx="15">
                  <c:v>4.878487058730015</c:v>
                </c:pt>
                <c:pt idx="16">
                  <c:v>27.38573461018854</c:v>
                </c:pt>
              </c:numCache>
            </c:numRef>
          </c:yVal>
          <c:smooth val="1"/>
        </c:ser>
        <c:axId val="58887678"/>
        <c:axId val="60227055"/>
      </c:scatterChart>
      <c:valAx>
        <c:axId val="5888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227055"/>
        <c:crossesAt val="0"/>
        <c:crossBetween val="midCat"/>
        <c:dispUnits/>
        <c:majorUnit val="1"/>
      </c:valAx>
      <c:valAx>
        <c:axId val="602270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887678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TN_Data2!$Q$4:$Q$20</c:f>
              <c:numCache>
                <c:ptCount val="17"/>
                <c:pt idx="0">
                  <c:v>55.852842809364546</c:v>
                </c:pt>
                <c:pt idx="1">
                  <c:v>58.99705014749262</c:v>
                </c:pt>
                <c:pt idx="2">
                  <c:v>59.11341664701722</c:v>
                </c:pt>
                <c:pt idx="3">
                  <c:v>55.940366972477065</c:v>
                </c:pt>
                <c:pt idx="4">
                  <c:v>57.490272373540854</c:v>
                </c:pt>
                <c:pt idx="5">
                  <c:v>53.659599186755734</c:v>
                </c:pt>
                <c:pt idx="6">
                  <c:v>46.17392498969639</c:v>
                </c:pt>
                <c:pt idx="7">
                  <c:v>49.18005354752343</c:v>
                </c:pt>
                <c:pt idx="8">
                  <c:v>52.21417069243156</c:v>
                </c:pt>
                <c:pt idx="9">
                  <c:v>43.51472790813779</c:v>
                </c:pt>
                <c:pt idx="10">
                  <c:v>43.6418359668924</c:v>
                </c:pt>
                <c:pt idx="11">
                  <c:v>42.968677386374196</c:v>
                </c:pt>
                <c:pt idx="12">
                  <c:v>42.684908080376225</c:v>
                </c:pt>
                <c:pt idx="13">
                  <c:v>43.207950065703024</c:v>
                </c:pt>
                <c:pt idx="14">
                  <c:v>42.39508548590038</c:v>
                </c:pt>
                <c:pt idx="15">
                  <c:v>42.85919231045119</c:v>
                </c:pt>
                <c:pt idx="16">
                  <c:v>44.26089918256131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TN_Data2!$R$4:$R$20</c:f>
              <c:numCache>
                <c:ptCount val="17"/>
                <c:pt idx="0">
                  <c:v>44.14715719063545</c:v>
                </c:pt>
                <c:pt idx="1">
                  <c:v>41.00294985250738</c:v>
                </c:pt>
                <c:pt idx="2">
                  <c:v>40.88658335298278</c:v>
                </c:pt>
                <c:pt idx="3">
                  <c:v>44.059633027522935</c:v>
                </c:pt>
                <c:pt idx="4">
                  <c:v>42.509727626459146</c:v>
                </c:pt>
                <c:pt idx="5">
                  <c:v>46.340400813244266</c:v>
                </c:pt>
                <c:pt idx="6">
                  <c:v>53.82607501030361</c:v>
                </c:pt>
                <c:pt idx="7">
                  <c:v>50.81994645247657</c:v>
                </c:pt>
                <c:pt idx="8">
                  <c:v>47.78582930756844</c:v>
                </c:pt>
                <c:pt idx="9">
                  <c:v>56.3255117324014</c:v>
                </c:pt>
                <c:pt idx="10">
                  <c:v>56.24529721595184</c:v>
                </c:pt>
                <c:pt idx="11">
                  <c:v>56.91049354029185</c:v>
                </c:pt>
                <c:pt idx="12">
                  <c:v>57.12697734074391</c:v>
                </c:pt>
                <c:pt idx="13">
                  <c:v>56.67706964520368</c:v>
                </c:pt>
                <c:pt idx="14">
                  <c:v>57.45688698097846</c:v>
                </c:pt>
                <c:pt idx="15">
                  <c:v>56.918442005595004</c:v>
                </c:pt>
                <c:pt idx="16">
                  <c:v>54.86205722070845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TN_Data2!$S$3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TN_Data2!$S$4:$S$20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0.06989515726410385</c:v>
                </c:pt>
                <c:pt idx="10">
                  <c:v>0.037622272385252065</c:v>
                </c:pt>
                <c:pt idx="11">
                  <c:v>0.07435635282089413</c:v>
                </c:pt>
                <c:pt idx="12">
                  <c:v>0.0940572894399316</c:v>
                </c:pt>
                <c:pt idx="13">
                  <c:v>0.024638633377135347</c:v>
                </c:pt>
                <c:pt idx="14">
                  <c:v>0.059211013248464214</c:v>
                </c:pt>
                <c:pt idx="15">
                  <c:v>0.09325012552901514</c:v>
                </c:pt>
                <c:pt idx="16">
                  <c:v>0.07663487738419619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TN_Data2!$T$3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0.08986520219670494</c:v>
                </c:pt>
                <c:pt idx="10">
                  <c:v>0.07524454477050413</c:v>
                </c:pt>
                <c:pt idx="11">
                  <c:v>0.046472720513058834</c:v>
                </c:pt>
                <c:pt idx="12">
                  <c:v>0.0940572894399316</c:v>
                </c:pt>
                <c:pt idx="13">
                  <c:v>0.09034165571616294</c:v>
                </c:pt>
                <c:pt idx="14">
                  <c:v>0.08881651987269631</c:v>
                </c:pt>
                <c:pt idx="15">
                  <c:v>0.12911555842479017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TN_Data2!$U$3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TN_Data2!$U$4:$U$20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0.8004087193460491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TN_Data2!$V$3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2943864"/>
        <c:axId val="5168185"/>
      </c:scatterChart>
      <c:valAx>
        <c:axId val="2294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68185"/>
        <c:crosses val="autoZero"/>
        <c:crossBetween val="midCat"/>
        <c:dispUnits/>
        <c:majorUnit val="1"/>
      </c:valAx>
      <c:valAx>
        <c:axId val="51681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9438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TN_Data2!$R$4:$R$20</c:f>
              <c:numCache>
                <c:ptCount val="17"/>
                <c:pt idx="0">
                  <c:v>44.14715719063545</c:v>
                </c:pt>
                <c:pt idx="1">
                  <c:v>41.00294985250738</c:v>
                </c:pt>
                <c:pt idx="2">
                  <c:v>40.88658335298278</c:v>
                </c:pt>
                <c:pt idx="3">
                  <c:v>44.059633027522935</c:v>
                </c:pt>
                <c:pt idx="4">
                  <c:v>42.509727626459146</c:v>
                </c:pt>
                <c:pt idx="5">
                  <c:v>46.340400813244266</c:v>
                </c:pt>
                <c:pt idx="6">
                  <c:v>53.82607501030361</c:v>
                </c:pt>
                <c:pt idx="7">
                  <c:v>50.81994645247657</c:v>
                </c:pt>
                <c:pt idx="8">
                  <c:v>47.78582930756844</c:v>
                </c:pt>
                <c:pt idx="9">
                  <c:v>56.3255117324014</c:v>
                </c:pt>
                <c:pt idx="10">
                  <c:v>56.24529721595184</c:v>
                </c:pt>
                <c:pt idx="11">
                  <c:v>56.91049354029185</c:v>
                </c:pt>
                <c:pt idx="12">
                  <c:v>57.12697734074391</c:v>
                </c:pt>
                <c:pt idx="13">
                  <c:v>56.67706964520368</c:v>
                </c:pt>
                <c:pt idx="14">
                  <c:v>57.45688698097846</c:v>
                </c:pt>
                <c:pt idx="15">
                  <c:v>56.918442005595004</c:v>
                </c:pt>
                <c:pt idx="16">
                  <c:v>54.86205722070845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TN_Data2!$S$3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TN_Data2!$S$4:$S$20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0.06989515726410385</c:v>
                </c:pt>
                <c:pt idx="10">
                  <c:v>0.037622272385252065</c:v>
                </c:pt>
                <c:pt idx="11">
                  <c:v>0.07435635282089413</c:v>
                </c:pt>
                <c:pt idx="12">
                  <c:v>0.0940572894399316</c:v>
                </c:pt>
                <c:pt idx="13">
                  <c:v>0.024638633377135347</c:v>
                </c:pt>
                <c:pt idx="14">
                  <c:v>0.059211013248464214</c:v>
                </c:pt>
                <c:pt idx="15">
                  <c:v>0.09325012552901514</c:v>
                </c:pt>
                <c:pt idx="16">
                  <c:v>0.07663487738419619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TN_Data2!$T$3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0.08986520219670494</c:v>
                </c:pt>
                <c:pt idx="10">
                  <c:v>0.07524454477050413</c:v>
                </c:pt>
                <c:pt idx="11">
                  <c:v>0.046472720513058834</c:v>
                </c:pt>
                <c:pt idx="12">
                  <c:v>0.0940572894399316</c:v>
                </c:pt>
                <c:pt idx="13">
                  <c:v>0.09034165571616294</c:v>
                </c:pt>
                <c:pt idx="14">
                  <c:v>0.08881651987269631</c:v>
                </c:pt>
                <c:pt idx="15">
                  <c:v>0.12911555842479017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TN_Data2!$U$4:$U$20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0.8004087193460491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6513666"/>
        <c:axId val="15969811"/>
      </c:scatterChart>
      <c:valAx>
        <c:axId val="4651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5969811"/>
        <c:crosses val="autoZero"/>
        <c:crossBetween val="midCat"/>
        <c:dispUnits/>
        <c:majorUnit val="1"/>
      </c:valAx>
      <c:valAx>
        <c:axId val="15969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65136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TN_Data2!$D$4:$D$20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4</c:v>
                </c:pt>
                <c:pt idx="11">
                  <c:v>8</c:v>
                </c:pt>
                <c:pt idx="12">
                  <c:v>11</c:v>
                </c:pt>
                <c:pt idx="13">
                  <c:v>3</c:v>
                </c:pt>
                <c:pt idx="14">
                  <c:v>8</c:v>
                </c:pt>
                <c:pt idx="15">
                  <c:v>13</c:v>
                </c:pt>
                <c:pt idx="16">
                  <c:v>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8</c:v>
                </c:pt>
                <c:pt idx="11">
                  <c:v>5</c:v>
                </c:pt>
                <c:pt idx="12">
                  <c:v>11</c:v>
                </c:pt>
                <c:pt idx="13">
                  <c:v>11</c:v>
                </c:pt>
                <c:pt idx="14">
                  <c:v>12</c:v>
                </c:pt>
                <c:pt idx="15">
                  <c:v>18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TN_Data2!$F$3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TN_Data2!$F$4:$F$20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TN_Data2!$G$3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TN_Data2!$G$4:$G$20</c:f>
              <c:numCache>
                <c:ptCount val="17"/>
              </c:numCache>
            </c:numRef>
          </c:yVal>
          <c:smooth val="0"/>
        </c:ser>
        <c:axId val="9510572"/>
        <c:axId val="18486285"/>
      </c:scatterChart>
      <c:valAx>
        <c:axId val="951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486285"/>
        <c:crosses val="autoZero"/>
        <c:crossBetween val="midCat"/>
        <c:dispUnits/>
        <c:majorUnit val="1"/>
      </c:valAx>
      <c:valAx>
        <c:axId val="18486285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510572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6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TN_Data2!$AM$4:$AM$20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70.36590269400884</c:v>
                </c:pt>
                <c:pt idx="10">
                  <c:v>39.315903282877926</c:v>
                </c:pt>
                <c:pt idx="11">
                  <c:v>75.87973062695627</c:v>
                </c:pt>
                <c:pt idx="12">
                  <c:v>102.85179990649836</c:v>
                </c:pt>
                <c:pt idx="13">
                  <c:v>27.490149363144873</c:v>
                </c:pt>
                <c:pt idx="14">
                  <c:v>72.42440702516748</c:v>
                </c:pt>
                <c:pt idx="15">
                  <c:v>118.28935395814376</c:v>
                </c:pt>
                <c:pt idx="16">
                  <c:v>80.92797410304829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25.851668868845866</c:v>
                </c:pt>
                <c:pt idx="10">
                  <c:v>21.35155332550443</c:v>
                </c:pt>
                <c:pt idx="11">
                  <c:v>12.381754246941707</c:v>
                </c:pt>
                <c:pt idx="12">
                  <c:v>25.375441186647905</c:v>
                </c:pt>
                <c:pt idx="13">
                  <c:v>23.78686964795433</c:v>
                </c:pt>
                <c:pt idx="14">
                  <c:v>24.919013207077</c:v>
                </c:pt>
                <c:pt idx="15">
                  <c:v>35.668991756499686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TN_Data2!$AO$3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TN_Data2!$AO$4:$AO$20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140.135364799189</c:v>
                </c:pt>
              </c:numCache>
            </c:numRef>
          </c:yVal>
          <c:smooth val="0"/>
        </c:ser>
        <c:axId val="32158838"/>
        <c:axId val="20994087"/>
      </c:scatterChart>
      <c:valAx>
        <c:axId val="3215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994087"/>
        <c:crosses val="autoZero"/>
        <c:crossBetween val="midCat"/>
        <c:dispUnits/>
        <c:majorUnit val="1"/>
      </c:valAx>
      <c:valAx>
        <c:axId val="2099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158838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TN_Data2!$R$25:$R$41</c:f>
              <c:numCache>
                <c:ptCount val="17"/>
                <c:pt idx="0">
                  <c:v>46.07530312699426</c:v>
                </c:pt>
                <c:pt idx="1">
                  <c:v>43.556581986143186</c:v>
                </c:pt>
                <c:pt idx="2">
                  <c:v>38.78132118451025</c:v>
                </c:pt>
                <c:pt idx="3">
                  <c:v>42.96875</c:v>
                </c:pt>
                <c:pt idx="4">
                  <c:v>42.60813428018076</c:v>
                </c:pt>
                <c:pt idx="5">
                  <c:v>48.51358277806253</c:v>
                </c:pt>
                <c:pt idx="6">
                  <c:v>56.04847435619996</c:v>
                </c:pt>
                <c:pt idx="7">
                  <c:v>47.90761490967299</c:v>
                </c:pt>
                <c:pt idx="8">
                  <c:v>44.58041958041958</c:v>
                </c:pt>
                <c:pt idx="9">
                  <c:v>29.773869346733665</c:v>
                </c:pt>
                <c:pt idx="10">
                  <c:v>51.866666666666674</c:v>
                </c:pt>
                <c:pt idx="11">
                  <c:v>34.82056256062076</c:v>
                </c:pt>
                <c:pt idx="12">
                  <c:v>35.91874422899354</c:v>
                </c:pt>
                <c:pt idx="13">
                  <c:v>36.193029490616624</c:v>
                </c:pt>
                <c:pt idx="14">
                  <c:v>36.252692031586506</c:v>
                </c:pt>
                <c:pt idx="15">
                  <c:v>34.758942457231726</c:v>
                </c:pt>
                <c:pt idx="16">
                  <c:v>54.19077288236167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TN_Data2!$S$24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TN_Data2!$S$25:$S$41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0.12562814070351758</c:v>
                </c:pt>
                <c:pt idx="10">
                  <c:v>0.03333333333333333</c:v>
                </c:pt>
                <c:pt idx="11">
                  <c:v>0.19398642095053348</c:v>
                </c:pt>
                <c:pt idx="12">
                  <c:v>0.09233610341643582</c:v>
                </c:pt>
                <c:pt idx="13">
                  <c:v>0</c:v>
                </c:pt>
                <c:pt idx="14">
                  <c:v>0.14357501794687724</c:v>
                </c:pt>
                <c:pt idx="15">
                  <c:v>0.23328149300155523</c:v>
                </c:pt>
                <c:pt idx="16">
                  <c:v>0.05933837709538644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TN_Data2!$T$24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TN_Data2!$T$25:$T$41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0.25125628140703515</c:v>
                </c:pt>
                <c:pt idx="10">
                  <c:v>0.03333333333333333</c:v>
                </c:pt>
                <c:pt idx="11">
                  <c:v>0.19398642095053348</c:v>
                </c:pt>
                <c:pt idx="12">
                  <c:v>0.554016620498615</c:v>
                </c:pt>
                <c:pt idx="13">
                  <c:v>0.17873100983020554</c:v>
                </c:pt>
                <c:pt idx="14">
                  <c:v>0.07178750897343862</c:v>
                </c:pt>
                <c:pt idx="15">
                  <c:v>0.38880248833592534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TN_Data2!$U$24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TN_Data2!$U$25:$U$41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1.1719329476338822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TN_Data2!$V$24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4729056"/>
        <c:axId val="22799457"/>
      </c:scatterChart>
      <c:valAx>
        <c:axId val="547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799457"/>
        <c:crosses val="autoZero"/>
        <c:crossBetween val="midCat"/>
        <c:dispUnits/>
        <c:majorUnit val="1"/>
      </c:valAx>
      <c:valAx>
        <c:axId val="2279945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729056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TENNESSEE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TN_Data2!$D$25:$D$41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2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TN_Data2!$F$24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TN_Data2!$F$25:$F$41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TN_Data2!$G$24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TN_Data2!$G$25:$G$41</c:f>
              <c:numCache>
                <c:ptCount val="17"/>
              </c:numCache>
            </c:numRef>
          </c:yVal>
          <c:smooth val="0"/>
        </c:ser>
        <c:axId val="3868522"/>
        <c:axId val="34816699"/>
      </c:scatterChart>
      <c:valAx>
        <c:axId val="386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816699"/>
        <c:crosses val="autoZero"/>
        <c:crossBetween val="midCat"/>
        <c:dispUnits/>
        <c:majorUnit val="1"/>
      </c:valAx>
      <c:valAx>
        <c:axId val="34816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68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TN_Data2!$AM$24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TN_Data2!$AM$25:$AM$41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10.052271813429835</c:v>
                </c:pt>
                <c:pt idx="10">
                  <c:v>9.828975820719482</c:v>
                </c:pt>
                <c:pt idx="11">
                  <c:v>18.96993265673907</c:v>
                </c:pt>
                <c:pt idx="12">
                  <c:v>9.350163627863488</c:v>
                </c:pt>
                <c:pt idx="13">
                  <c:v>0</c:v>
                </c:pt>
                <c:pt idx="14">
                  <c:v>18.10610175629187</c:v>
                </c:pt>
                <c:pt idx="15">
                  <c:v>27.2975432211101</c:v>
                </c:pt>
                <c:pt idx="16">
                  <c:v>35.967988490243684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TN_Data2!$AN$24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5.74481530418797</c:v>
                </c:pt>
                <c:pt idx="10">
                  <c:v>2.6689441656880537</c:v>
                </c:pt>
                <c:pt idx="11">
                  <c:v>4.952701698776683</c:v>
                </c:pt>
                <c:pt idx="12">
                  <c:v>13.841149738171586</c:v>
                </c:pt>
                <c:pt idx="13">
                  <c:v>4.32488539053715</c:v>
                </c:pt>
                <c:pt idx="14">
                  <c:v>2.0765844339230837</c:v>
                </c:pt>
                <c:pt idx="15">
                  <c:v>9.908053265694358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TN_Data2!$AO$24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TN_Data2!$AO$25:$AO$41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117.77333850144606</c:v>
                </c:pt>
              </c:numCache>
            </c:numRef>
          </c:yVal>
          <c:smooth val="0"/>
        </c:ser>
        <c:axId val="44914836"/>
        <c:axId val="1580341"/>
      </c:scatterChart>
      <c:valAx>
        <c:axId val="44914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80341"/>
        <c:crosses val="autoZero"/>
        <c:crossBetween val="midCat"/>
        <c:dispUnits/>
        <c:majorUnit val="1"/>
      </c:valAx>
      <c:valAx>
        <c:axId val="158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914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TN_Data1!$E$5:$E$21</c:f>
              <c:numCache>
                <c:ptCount val="17"/>
                <c:pt idx="0">
                  <c:v>657</c:v>
                </c:pt>
                <c:pt idx="1">
                  <c:v>374</c:v>
                </c:pt>
                <c:pt idx="2">
                  <c:v>400</c:v>
                </c:pt>
                <c:pt idx="3">
                  <c:v>606</c:v>
                </c:pt>
                <c:pt idx="4">
                  <c:v>588</c:v>
                </c:pt>
                <c:pt idx="5">
                  <c:v>657</c:v>
                </c:pt>
                <c:pt idx="6">
                  <c:v>569</c:v>
                </c:pt>
                <c:pt idx="7">
                  <c:v>682</c:v>
                </c:pt>
                <c:pt idx="8">
                  <c:v>608</c:v>
                </c:pt>
                <c:pt idx="9">
                  <c:v>149</c:v>
                </c:pt>
                <c:pt idx="10">
                  <c:v>635</c:v>
                </c:pt>
                <c:pt idx="11">
                  <c:v>105</c:v>
                </c:pt>
                <c:pt idx="12">
                  <c:v>126</c:v>
                </c:pt>
                <c:pt idx="13">
                  <c:v>147</c:v>
                </c:pt>
                <c:pt idx="14">
                  <c:v>177</c:v>
                </c:pt>
                <c:pt idx="15">
                  <c:v>165</c:v>
                </c:pt>
                <c:pt idx="16">
                  <c:v>774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TN_Data1!$F$5:$F$21</c:f>
              <c:numCache>
                <c:ptCount val="17"/>
                <c:pt idx="0">
                  <c:v>626</c:v>
                </c:pt>
                <c:pt idx="1">
                  <c:v>375</c:v>
                </c:pt>
                <c:pt idx="2">
                  <c:v>270</c:v>
                </c:pt>
                <c:pt idx="3">
                  <c:v>516</c:v>
                </c:pt>
                <c:pt idx="4">
                  <c:v>464</c:v>
                </c:pt>
                <c:pt idx="5">
                  <c:v>643</c:v>
                </c:pt>
                <c:pt idx="6">
                  <c:v>579</c:v>
                </c:pt>
                <c:pt idx="7">
                  <c:v>652</c:v>
                </c:pt>
                <c:pt idx="8">
                  <c:v>768</c:v>
                </c:pt>
                <c:pt idx="9">
                  <c:v>36</c:v>
                </c:pt>
                <c:pt idx="10">
                  <c:v>661</c:v>
                </c:pt>
                <c:pt idx="11">
                  <c:v>53</c:v>
                </c:pt>
                <c:pt idx="12">
                  <c:v>51</c:v>
                </c:pt>
                <c:pt idx="13">
                  <c:v>49</c:v>
                </c:pt>
                <c:pt idx="14">
                  <c:v>55</c:v>
                </c:pt>
                <c:pt idx="15">
                  <c:v>68</c:v>
                </c:pt>
                <c:pt idx="16">
                  <c:v>964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TN_Data1!$G$5:$G$21</c:f>
              <c:numCache>
                <c:ptCount val="17"/>
                <c:pt idx="0">
                  <c:v>1283</c:v>
                </c:pt>
                <c:pt idx="1">
                  <c:v>749</c:v>
                </c:pt>
                <c:pt idx="2">
                  <c:v>670</c:v>
                </c:pt>
                <c:pt idx="3">
                  <c:v>1122</c:v>
                </c:pt>
                <c:pt idx="4">
                  <c:v>1052</c:v>
                </c:pt>
                <c:pt idx="5">
                  <c:v>1300</c:v>
                </c:pt>
                <c:pt idx="6">
                  <c:v>1148</c:v>
                </c:pt>
                <c:pt idx="7">
                  <c:v>1334</c:v>
                </c:pt>
                <c:pt idx="8">
                  <c:v>1376</c:v>
                </c:pt>
                <c:pt idx="9">
                  <c:v>185</c:v>
                </c:pt>
                <c:pt idx="10">
                  <c:v>1296</c:v>
                </c:pt>
                <c:pt idx="11">
                  <c:v>158</c:v>
                </c:pt>
                <c:pt idx="12">
                  <c:v>177</c:v>
                </c:pt>
                <c:pt idx="13">
                  <c:v>196</c:v>
                </c:pt>
                <c:pt idx="14">
                  <c:v>232</c:v>
                </c:pt>
                <c:pt idx="15">
                  <c:v>233</c:v>
                </c:pt>
                <c:pt idx="16">
                  <c:v>1738</c:v>
                </c:pt>
              </c:numCache>
            </c:numRef>
          </c:yVal>
          <c:smooth val="1"/>
        </c:ser>
        <c:axId val="5172584"/>
        <c:axId val="46553257"/>
      </c:scatterChart>
      <c:scatterChart>
        <c:scatterStyle val="lineMarker"/>
        <c:varyColors val="0"/>
        <c:ser>
          <c:idx val="5"/>
          <c:order val="3"/>
          <c:tx>
            <c:strRef>
              <c:f>TN_Data1!$A$23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TN_Data1!$F$28:$F$44</c:f>
              <c:numCache>
                <c:ptCount val="17"/>
                <c:pt idx="0">
                  <c:v>48.791893998441154</c:v>
                </c:pt>
                <c:pt idx="1">
                  <c:v>50.06675567423231</c:v>
                </c:pt>
                <c:pt idx="2">
                  <c:v>40.298507462686565</c:v>
                </c:pt>
                <c:pt idx="3">
                  <c:v>45.98930481283423</c:v>
                </c:pt>
                <c:pt idx="4">
                  <c:v>44.106463878327</c:v>
                </c:pt>
                <c:pt idx="5">
                  <c:v>49.46153846153846</c:v>
                </c:pt>
                <c:pt idx="6">
                  <c:v>50.43554006968641</c:v>
                </c:pt>
                <c:pt idx="7">
                  <c:v>48.87556221889056</c:v>
                </c:pt>
                <c:pt idx="8">
                  <c:v>55.81395348837209</c:v>
                </c:pt>
                <c:pt idx="9">
                  <c:v>19.45945945945946</c:v>
                </c:pt>
                <c:pt idx="10">
                  <c:v>51.00308641975309</c:v>
                </c:pt>
                <c:pt idx="11">
                  <c:v>33.54430379746836</c:v>
                </c:pt>
                <c:pt idx="12">
                  <c:v>28.8135593220339</c:v>
                </c:pt>
                <c:pt idx="13">
                  <c:v>25</c:v>
                </c:pt>
                <c:pt idx="14">
                  <c:v>23.70689655172414</c:v>
                </c:pt>
                <c:pt idx="15">
                  <c:v>29.184549356223176</c:v>
                </c:pt>
                <c:pt idx="16">
                  <c:v>55.46605293440736</c:v>
                </c:pt>
              </c:numCache>
            </c:numRef>
          </c:yVal>
          <c:smooth val="0"/>
        </c:ser>
        <c:axId val="16326130"/>
        <c:axId val="12717443"/>
      </c:scatterChart>
      <c:valAx>
        <c:axId val="517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553257"/>
        <c:crossesAt val="0"/>
        <c:crossBetween val="midCat"/>
        <c:dispUnits/>
        <c:majorUnit val="1"/>
      </c:valAx>
      <c:valAx>
        <c:axId val="4655325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72584"/>
        <c:crosses val="autoZero"/>
        <c:crossBetween val="midCat"/>
        <c:dispUnits/>
        <c:majorUnit val="200"/>
      </c:valAx>
      <c:valAx>
        <c:axId val="16326130"/>
        <c:scaling>
          <c:orientation val="minMax"/>
        </c:scaling>
        <c:axPos val="b"/>
        <c:delete val="1"/>
        <c:majorTickMark val="in"/>
        <c:minorTickMark val="none"/>
        <c:tickLblPos val="nextTo"/>
        <c:crossAx val="12717443"/>
        <c:crosses val="max"/>
        <c:crossBetween val="midCat"/>
        <c:dispUnits/>
      </c:valAx>
      <c:valAx>
        <c:axId val="12717443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3261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TN_Data3!$L$24:$L$40</c:f>
              <c:numCache>
                <c:ptCount val="17"/>
                <c:pt idx="0">
                  <c:v>16.959210903662647</c:v>
                </c:pt>
                <c:pt idx="1">
                  <c:v>9.60092251003027</c:v>
                </c:pt>
                <c:pt idx="2">
                  <c:v>10.213683015794185</c:v>
                </c:pt>
                <c:pt idx="3">
                  <c:v>15.41034624199889</c:v>
                </c:pt>
                <c:pt idx="4">
                  <c:v>14.82973422241121</c:v>
                </c:pt>
                <c:pt idx="5">
                  <c:v>16.461853975587847</c:v>
                </c:pt>
                <c:pt idx="6">
                  <c:v>14.180946888490903</c:v>
                </c:pt>
                <c:pt idx="7">
                  <c:v>16.889143574312357</c:v>
                </c:pt>
                <c:pt idx="8">
                  <c:v>14.908574637277813</c:v>
                </c:pt>
                <c:pt idx="9">
                  <c:v>3.6114015582834162</c:v>
                </c:pt>
                <c:pt idx="10">
                  <c:v>15.211945521591261</c:v>
                </c:pt>
                <c:pt idx="11">
                  <c:v>2.4828599898699313</c:v>
                </c:pt>
                <c:pt idx="12">
                  <c:v>2.939579738083445</c:v>
                </c:pt>
                <c:pt idx="13">
                  <c:v>3.389903989617208</c:v>
                </c:pt>
                <c:pt idx="14">
                  <c:v>4.039033954355721</c:v>
                </c:pt>
                <c:pt idx="15">
                  <c:v>3.737221251425523</c:v>
                </c:pt>
                <c:pt idx="16">
                  <c:v>17.406847502971985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TN_Data3!$M$24:$M$40</c:f>
              <c:numCache>
                <c:ptCount val="17"/>
                <c:pt idx="0">
                  <c:v>86.17568551656542</c:v>
                </c:pt>
                <c:pt idx="1">
                  <c:v>51.35656658755473</c:v>
                </c:pt>
                <c:pt idx="2">
                  <c:v>36.69181188243943</c:v>
                </c:pt>
                <c:pt idx="3">
                  <c:v>69.60200065285598</c:v>
                </c:pt>
                <c:pt idx="4">
                  <c:v>61.7938323362863</c:v>
                </c:pt>
                <c:pt idx="5">
                  <c:v>84.39394516099819</c:v>
                </c:pt>
                <c:pt idx="6">
                  <c:v>75.17293670412764</c:v>
                </c:pt>
                <c:pt idx="7">
                  <c:v>83.76317632020144</c:v>
                </c:pt>
                <c:pt idx="8">
                  <c:v>97.11475600549811</c:v>
                </c:pt>
                <c:pt idx="9">
                  <c:v>4.462929789436493</c:v>
                </c:pt>
                <c:pt idx="10">
                  <c:v>80.20452761231971</c:v>
                </c:pt>
                <c:pt idx="11">
                  <c:v>6.311883251596431</c:v>
                </c:pt>
                <c:pt idx="12">
                  <c:v>5.978638675696365</c:v>
                </c:pt>
                <c:pt idx="13">
                  <c:v>5.648825217278027</c:v>
                </c:pt>
                <c:pt idx="14">
                  <c:v>6.247955214657021</c:v>
                </c:pt>
                <c:pt idx="15">
                  <c:v>7.606451165464922</c:v>
                </c:pt>
                <c:pt idx="16">
                  <c:v>106.3282985486849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TN_Data3!$N$24:$N$40</c:f>
              <c:numCache>
                <c:ptCount val="17"/>
                <c:pt idx="0">
                  <c:v>27.88873373410799</c:v>
                </c:pt>
                <c:pt idx="1">
                  <c:v>16.19232591844429</c:v>
                </c:pt>
                <c:pt idx="2">
                  <c:v>14.401868889684694</c:v>
                </c:pt>
                <c:pt idx="3">
                  <c:v>24.006259600096797</c:v>
                </c:pt>
                <c:pt idx="4">
                  <c:v>22.307555454525986</c:v>
                </c:pt>
                <c:pt idx="5">
                  <c:v>27.351445881587594</c:v>
                </c:pt>
                <c:pt idx="6">
                  <c:v>24.003429061294472</c:v>
                </c:pt>
                <c:pt idx="7">
                  <c:v>27.696563591434575</c:v>
                </c:pt>
                <c:pt idx="8">
                  <c:v>28.2603824558067</c:v>
                </c:pt>
                <c:pt idx="9">
                  <c:v>3.7506586460689957</c:v>
                </c:pt>
                <c:pt idx="10">
                  <c:v>25.927809456208212</c:v>
                </c:pt>
                <c:pt idx="11">
                  <c:v>3.1171823827899967</c:v>
                </c:pt>
                <c:pt idx="12">
                  <c:v>3.4440059120155726</c:v>
                </c:pt>
                <c:pt idx="13">
                  <c:v>3.766447219871929</c:v>
                </c:pt>
                <c:pt idx="14">
                  <c:v>4.40853096346924</c:v>
                </c:pt>
                <c:pt idx="15">
                  <c:v>4.388754767120052</c:v>
                </c:pt>
                <c:pt idx="16">
                  <c:v>32.46685317360688</c:v>
                </c:pt>
              </c:numCache>
            </c:numRef>
          </c:yVal>
          <c:smooth val="1"/>
        </c:ser>
        <c:axId val="47348124"/>
        <c:axId val="23479933"/>
      </c:scatterChart>
      <c:valAx>
        <c:axId val="4734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479933"/>
        <c:crossesAt val="0"/>
        <c:crossBetween val="midCat"/>
        <c:dispUnits/>
        <c:majorUnit val="1"/>
      </c:valAx>
      <c:valAx>
        <c:axId val="23479933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34812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TN_Data1!$H$5:$H$21</c:f>
              <c:numCache>
                <c:ptCount val="17"/>
                <c:pt idx="0">
                  <c:v>325</c:v>
                </c:pt>
                <c:pt idx="1">
                  <c:v>141</c:v>
                </c:pt>
                <c:pt idx="2">
                  <c:v>127</c:v>
                </c:pt>
                <c:pt idx="3">
                  <c:v>244</c:v>
                </c:pt>
                <c:pt idx="4">
                  <c:v>334</c:v>
                </c:pt>
                <c:pt idx="5">
                  <c:v>349</c:v>
                </c:pt>
                <c:pt idx="6">
                  <c:v>344</c:v>
                </c:pt>
                <c:pt idx="7">
                  <c:v>368</c:v>
                </c:pt>
                <c:pt idx="8">
                  <c:v>359</c:v>
                </c:pt>
                <c:pt idx="9">
                  <c:v>94</c:v>
                </c:pt>
                <c:pt idx="10">
                  <c:v>201</c:v>
                </c:pt>
                <c:pt idx="11">
                  <c:v>90</c:v>
                </c:pt>
                <c:pt idx="12">
                  <c:v>129</c:v>
                </c:pt>
                <c:pt idx="13">
                  <c:v>147</c:v>
                </c:pt>
                <c:pt idx="14">
                  <c:v>171</c:v>
                </c:pt>
                <c:pt idx="15">
                  <c:v>192</c:v>
                </c:pt>
                <c:pt idx="16">
                  <c:v>813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TN_Data1!$I$5:$I$21</c:f>
              <c:numCache>
                <c:ptCount val="17"/>
                <c:pt idx="0">
                  <c:v>280</c:v>
                </c:pt>
                <c:pt idx="1">
                  <c:v>109</c:v>
                </c:pt>
                <c:pt idx="2">
                  <c:v>84</c:v>
                </c:pt>
                <c:pt idx="3">
                  <c:v>182</c:v>
                </c:pt>
                <c:pt idx="4">
                  <c:v>222</c:v>
                </c:pt>
                <c:pt idx="5">
                  <c:v>269</c:v>
                </c:pt>
                <c:pt idx="6">
                  <c:v>238</c:v>
                </c:pt>
                <c:pt idx="7">
                  <c:v>244</c:v>
                </c:pt>
                <c:pt idx="8">
                  <c:v>261</c:v>
                </c:pt>
                <c:pt idx="9">
                  <c:v>22</c:v>
                </c:pt>
                <c:pt idx="10">
                  <c:v>145</c:v>
                </c:pt>
                <c:pt idx="11">
                  <c:v>30</c:v>
                </c:pt>
                <c:pt idx="12">
                  <c:v>28</c:v>
                </c:pt>
                <c:pt idx="13">
                  <c:v>39</c:v>
                </c:pt>
                <c:pt idx="14">
                  <c:v>42</c:v>
                </c:pt>
                <c:pt idx="15">
                  <c:v>49</c:v>
                </c:pt>
                <c:pt idx="16">
                  <c:v>642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TN_Data1!$J$5:$J$21</c:f>
              <c:numCache>
                <c:ptCount val="17"/>
                <c:pt idx="0">
                  <c:v>605</c:v>
                </c:pt>
                <c:pt idx="1">
                  <c:v>250</c:v>
                </c:pt>
                <c:pt idx="2">
                  <c:v>211</c:v>
                </c:pt>
                <c:pt idx="3">
                  <c:v>426</c:v>
                </c:pt>
                <c:pt idx="4">
                  <c:v>556</c:v>
                </c:pt>
                <c:pt idx="5">
                  <c:v>618</c:v>
                </c:pt>
                <c:pt idx="6">
                  <c:v>582</c:v>
                </c:pt>
                <c:pt idx="7">
                  <c:v>612</c:v>
                </c:pt>
                <c:pt idx="8">
                  <c:v>620</c:v>
                </c:pt>
                <c:pt idx="9">
                  <c:v>116</c:v>
                </c:pt>
                <c:pt idx="10">
                  <c:v>346</c:v>
                </c:pt>
                <c:pt idx="11">
                  <c:v>120</c:v>
                </c:pt>
                <c:pt idx="12">
                  <c:v>157</c:v>
                </c:pt>
                <c:pt idx="13">
                  <c:v>186</c:v>
                </c:pt>
                <c:pt idx="14">
                  <c:v>213</c:v>
                </c:pt>
                <c:pt idx="15">
                  <c:v>241</c:v>
                </c:pt>
                <c:pt idx="16">
                  <c:v>1455</c:v>
                </c:pt>
              </c:numCache>
            </c:numRef>
          </c:yVal>
          <c:smooth val="1"/>
        </c:ser>
        <c:axId val="9992806"/>
        <c:axId val="22826391"/>
      </c:scatterChart>
      <c:scatterChart>
        <c:scatterStyle val="lineMarker"/>
        <c:varyColors val="0"/>
        <c:ser>
          <c:idx val="5"/>
          <c:order val="3"/>
          <c:tx>
            <c:strRef>
              <c:f>TN_Data1!$A$23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TN_Data1!$I$28:$I$44</c:f>
              <c:numCache>
                <c:ptCount val="17"/>
                <c:pt idx="0">
                  <c:v>46.28099173553719</c:v>
                </c:pt>
                <c:pt idx="1">
                  <c:v>43.6</c:v>
                </c:pt>
                <c:pt idx="2">
                  <c:v>39.81042654028436</c:v>
                </c:pt>
                <c:pt idx="3">
                  <c:v>42.72300469483568</c:v>
                </c:pt>
                <c:pt idx="4">
                  <c:v>39.92805755395683</c:v>
                </c:pt>
                <c:pt idx="5">
                  <c:v>43.52750809061489</c:v>
                </c:pt>
                <c:pt idx="6">
                  <c:v>40.893470790378004</c:v>
                </c:pt>
                <c:pt idx="7">
                  <c:v>39.869281045751634</c:v>
                </c:pt>
                <c:pt idx="8">
                  <c:v>42.096774193548384</c:v>
                </c:pt>
                <c:pt idx="9">
                  <c:v>18.96551724137931</c:v>
                </c:pt>
                <c:pt idx="10">
                  <c:v>41.90751445086705</c:v>
                </c:pt>
                <c:pt idx="11">
                  <c:v>25</c:v>
                </c:pt>
                <c:pt idx="12">
                  <c:v>17.8343949044586</c:v>
                </c:pt>
                <c:pt idx="13">
                  <c:v>20.967741935483872</c:v>
                </c:pt>
                <c:pt idx="14">
                  <c:v>19.718309859154928</c:v>
                </c:pt>
                <c:pt idx="15">
                  <c:v>20.33195020746888</c:v>
                </c:pt>
                <c:pt idx="16">
                  <c:v>44.123711340206185</c:v>
                </c:pt>
              </c:numCache>
            </c:numRef>
          </c:yVal>
          <c:smooth val="0"/>
        </c:ser>
        <c:axId val="4110928"/>
        <c:axId val="36998353"/>
      </c:scatterChart>
      <c:valAx>
        <c:axId val="999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826391"/>
        <c:crossesAt val="0"/>
        <c:crossBetween val="midCat"/>
        <c:dispUnits/>
        <c:majorUnit val="1"/>
      </c:valAx>
      <c:valAx>
        <c:axId val="22826391"/>
        <c:scaling>
          <c:orientation val="minMax"/>
          <c:max val="1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992806"/>
        <c:crosses val="autoZero"/>
        <c:crossBetween val="midCat"/>
        <c:dispUnits/>
        <c:majorUnit val="175"/>
      </c:valAx>
      <c:valAx>
        <c:axId val="4110928"/>
        <c:scaling>
          <c:orientation val="minMax"/>
        </c:scaling>
        <c:axPos val="b"/>
        <c:delete val="1"/>
        <c:majorTickMark val="in"/>
        <c:minorTickMark val="none"/>
        <c:tickLblPos val="nextTo"/>
        <c:crossAx val="36998353"/>
        <c:crosses val="max"/>
        <c:crossBetween val="midCat"/>
        <c:dispUnits/>
      </c:valAx>
      <c:valAx>
        <c:axId val="36998353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10928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TN_Data3!$L$44:$L$60</c:f>
              <c:numCache>
                <c:ptCount val="17"/>
                <c:pt idx="0">
                  <c:v>8.389259579437383</c:v>
                </c:pt>
                <c:pt idx="1">
                  <c:v>3.6195991281130158</c:v>
                </c:pt>
                <c:pt idx="2">
                  <c:v>3.2428443575146533</c:v>
                </c:pt>
                <c:pt idx="3">
                  <c:v>6.204825879616714</c:v>
                </c:pt>
                <c:pt idx="4">
                  <c:v>8.42369256851249</c:v>
                </c:pt>
                <c:pt idx="5">
                  <c:v>8.744576921583194</c:v>
                </c:pt>
                <c:pt idx="6">
                  <c:v>8.573366835924201</c:v>
                </c:pt>
                <c:pt idx="7">
                  <c:v>9.11320357088995</c:v>
                </c:pt>
                <c:pt idx="8">
                  <c:v>8.802924826945286</c:v>
                </c:pt>
                <c:pt idx="9">
                  <c:v>2.2783338689841686</c:v>
                </c:pt>
                <c:pt idx="10">
                  <c:v>4.815119763527313</c:v>
                </c:pt>
                <c:pt idx="11">
                  <c:v>2.128165705602798</c:v>
                </c:pt>
                <c:pt idx="12">
                  <c:v>3.009569731847337</c:v>
                </c:pt>
                <c:pt idx="13">
                  <c:v>3.389903989617208</c:v>
                </c:pt>
                <c:pt idx="14">
                  <c:v>3.9021175491233246</c:v>
                </c:pt>
                <c:pt idx="15">
                  <c:v>4.348766547113336</c:v>
                </c:pt>
                <c:pt idx="16">
                  <c:v>18.283936718238014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TN_Data3!$M$44:$M$60</c:f>
              <c:numCache>
                <c:ptCount val="17"/>
                <c:pt idx="0">
                  <c:v>38.545035055332775</c:v>
                </c:pt>
                <c:pt idx="1">
                  <c:v>14.927642021449241</c:v>
                </c:pt>
                <c:pt idx="2">
                  <c:v>11.415230363425602</c:v>
                </c:pt>
                <c:pt idx="3">
                  <c:v>24.54954286592982</c:v>
                </c:pt>
                <c:pt idx="4">
                  <c:v>29.565152540205943</c:v>
                </c:pt>
                <c:pt idx="5">
                  <c:v>35.30633164589193</c:v>
                </c:pt>
                <c:pt idx="6">
                  <c:v>30.9001017885706</c:v>
                </c:pt>
                <c:pt idx="7">
                  <c:v>31.346955555412812</c:v>
                </c:pt>
                <c:pt idx="8">
                  <c:v>33.0038428612435</c:v>
                </c:pt>
                <c:pt idx="9">
                  <c:v>2.7273459824334125</c:v>
                </c:pt>
                <c:pt idx="10">
                  <c:v>17.594034045062568</c:v>
                </c:pt>
                <c:pt idx="11">
                  <c:v>3.5727641046772245</c:v>
                </c:pt>
                <c:pt idx="12">
                  <c:v>3.2823898611666316</c:v>
                </c:pt>
                <c:pt idx="13">
                  <c:v>4.496003744364144</c:v>
                </c:pt>
                <c:pt idx="14">
                  <c:v>4.771165800283543</c:v>
                </c:pt>
                <c:pt idx="15">
                  <c:v>5.481119222173253</c:v>
                </c:pt>
                <c:pt idx="16">
                  <c:v>70.81199965586691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TN_Data3!$N$44:$N$60</c:f>
              <c:numCache>
                <c:ptCount val="17"/>
                <c:pt idx="0">
                  <c:v>13.150961737439854</c:v>
                </c:pt>
                <c:pt idx="1">
                  <c:v>5.404648170375264</c:v>
                </c:pt>
                <c:pt idx="2">
                  <c:v>4.535513933915627</c:v>
                </c:pt>
                <c:pt idx="3">
                  <c:v>9.114676104849586</c:v>
                </c:pt>
                <c:pt idx="4">
                  <c:v>11.789924745928182</c:v>
                </c:pt>
                <c:pt idx="5">
                  <c:v>13.002456580631641</c:v>
                </c:pt>
                <c:pt idx="6">
                  <c:v>12.168985813304339</c:v>
                </c:pt>
                <c:pt idx="7">
                  <c:v>12.706369503716612</c:v>
                </c:pt>
                <c:pt idx="8">
                  <c:v>12.73360256002918</c:v>
                </c:pt>
                <c:pt idx="9">
                  <c:v>2.3517643402378567</c:v>
                </c:pt>
                <c:pt idx="10">
                  <c:v>6.922084931981512</c:v>
                </c:pt>
                <c:pt idx="11">
                  <c:v>2.3674802907265797</c:v>
                </c:pt>
                <c:pt idx="12">
                  <c:v>3.0548527016183327</c:v>
                </c:pt>
                <c:pt idx="13">
                  <c:v>3.5742815453886676</c:v>
                </c:pt>
                <c:pt idx="14">
                  <c:v>4.047487479392018</c:v>
                </c:pt>
                <c:pt idx="15">
                  <c:v>4.539441626076964</c:v>
                </c:pt>
                <c:pt idx="16">
                  <c:v>27.180248197697356</c:v>
                </c:pt>
              </c:numCache>
            </c:numRef>
          </c:yVal>
          <c:smooth val="1"/>
        </c:ser>
        <c:axId val="64549722"/>
        <c:axId val="44076587"/>
      </c:scatterChart>
      <c:valAx>
        <c:axId val="6454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076587"/>
        <c:crossesAt val="0"/>
        <c:crossBetween val="midCat"/>
        <c:dispUnits/>
        <c:majorUnit val="1"/>
      </c:valAx>
      <c:valAx>
        <c:axId val="4407658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549722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TN_Data1!$K$5:$K$21</c:f>
              <c:numCache>
                <c:ptCount val="17"/>
                <c:pt idx="0">
                  <c:v>156</c:v>
                </c:pt>
                <c:pt idx="1">
                  <c:v>91</c:v>
                </c:pt>
                <c:pt idx="2">
                  <c:v>55</c:v>
                </c:pt>
                <c:pt idx="3">
                  <c:v>156</c:v>
                </c:pt>
                <c:pt idx="4">
                  <c:v>179</c:v>
                </c:pt>
                <c:pt idx="5">
                  <c:v>228</c:v>
                </c:pt>
                <c:pt idx="6">
                  <c:v>331</c:v>
                </c:pt>
                <c:pt idx="7">
                  <c:v>317</c:v>
                </c:pt>
                <c:pt idx="8">
                  <c:v>255</c:v>
                </c:pt>
                <c:pt idx="9">
                  <c:v>88</c:v>
                </c:pt>
                <c:pt idx="10">
                  <c:v>141</c:v>
                </c:pt>
                <c:pt idx="11">
                  <c:v>73</c:v>
                </c:pt>
                <c:pt idx="12">
                  <c:v>93</c:v>
                </c:pt>
                <c:pt idx="13">
                  <c:v>83</c:v>
                </c:pt>
                <c:pt idx="14">
                  <c:v>93</c:v>
                </c:pt>
                <c:pt idx="15">
                  <c:v>111</c:v>
                </c:pt>
                <c:pt idx="16">
                  <c:v>364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TN_Data1!$L$5:$L$21</c:f>
              <c:numCache>
                <c:ptCount val="17"/>
                <c:pt idx="0">
                  <c:v>45</c:v>
                </c:pt>
                <c:pt idx="1">
                  <c:v>20</c:v>
                </c:pt>
                <c:pt idx="2">
                  <c:v>33</c:v>
                </c:pt>
                <c:pt idx="3">
                  <c:v>63</c:v>
                </c:pt>
                <c:pt idx="4">
                  <c:v>131</c:v>
                </c:pt>
                <c:pt idx="5">
                  <c:v>304</c:v>
                </c:pt>
                <c:pt idx="6">
                  <c:v>1042</c:v>
                </c:pt>
                <c:pt idx="7">
                  <c:v>972</c:v>
                </c:pt>
                <c:pt idx="8">
                  <c:v>989</c:v>
                </c:pt>
                <c:pt idx="9">
                  <c:v>112</c:v>
                </c:pt>
                <c:pt idx="10">
                  <c:v>468</c:v>
                </c:pt>
                <c:pt idx="11">
                  <c:v>107</c:v>
                </c:pt>
                <c:pt idx="12">
                  <c:v>165</c:v>
                </c:pt>
                <c:pt idx="13">
                  <c:v>150</c:v>
                </c:pt>
                <c:pt idx="14">
                  <c:v>193</c:v>
                </c:pt>
                <c:pt idx="15">
                  <c:v>189</c:v>
                </c:pt>
                <c:pt idx="16">
                  <c:v>1130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TN_Data1!$M$5:$M$21</c:f>
              <c:numCache>
                <c:ptCount val="17"/>
                <c:pt idx="0">
                  <c:v>201</c:v>
                </c:pt>
                <c:pt idx="1">
                  <c:v>111</c:v>
                </c:pt>
                <c:pt idx="2">
                  <c:v>88</c:v>
                </c:pt>
                <c:pt idx="3">
                  <c:v>219</c:v>
                </c:pt>
                <c:pt idx="4">
                  <c:v>310</c:v>
                </c:pt>
                <c:pt idx="5">
                  <c:v>532</c:v>
                </c:pt>
                <c:pt idx="6">
                  <c:v>1373</c:v>
                </c:pt>
                <c:pt idx="7">
                  <c:v>1289</c:v>
                </c:pt>
                <c:pt idx="8">
                  <c:v>1244</c:v>
                </c:pt>
                <c:pt idx="9">
                  <c:v>200</c:v>
                </c:pt>
                <c:pt idx="10">
                  <c:v>609</c:v>
                </c:pt>
                <c:pt idx="11">
                  <c:v>180</c:v>
                </c:pt>
                <c:pt idx="12">
                  <c:v>258</c:v>
                </c:pt>
                <c:pt idx="13">
                  <c:v>233</c:v>
                </c:pt>
                <c:pt idx="14">
                  <c:v>286</c:v>
                </c:pt>
                <c:pt idx="15">
                  <c:v>300</c:v>
                </c:pt>
                <c:pt idx="16">
                  <c:v>1494</c:v>
                </c:pt>
              </c:numCache>
            </c:numRef>
          </c:yVal>
          <c:smooth val="1"/>
        </c:ser>
        <c:axId val="61144964"/>
        <c:axId val="13433765"/>
      </c:scatterChart>
      <c:scatterChart>
        <c:scatterStyle val="lineMarker"/>
        <c:varyColors val="0"/>
        <c:ser>
          <c:idx val="5"/>
          <c:order val="3"/>
          <c:tx>
            <c:strRef>
              <c:f>TN_Data1!$A$23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TN_Data1!$L$28:$L$44</c:f>
              <c:numCache>
                <c:ptCount val="17"/>
                <c:pt idx="0">
                  <c:v>22.388059701492537</c:v>
                </c:pt>
                <c:pt idx="1">
                  <c:v>18.01801801801802</c:v>
                </c:pt>
                <c:pt idx="2">
                  <c:v>37.5</c:v>
                </c:pt>
                <c:pt idx="3">
                  <c:v>28.767123287671232</c:v>
                </c:pt>
                <c:pt idx="4">
                  <c:v>42.25806451612903</c:v>
                </c:pt>
                <c:pt idx="5">
                  <c:v>57.14285714285714</c:v>
                </c:pt>
                <c:pt idx="6">
                  <c:v>75.89220684632193</c:v>
                </c:pt>
                <c:pt idx="7">
                  <c:v>75.40729247478666</c:v>
                </c:pt>
                <c:pt idx="8">
                  <c:v>79.5016077170418</c:v>
                </c:pt>
                <c:pt idx="9">
                  <c:v>56.00000000000001</c:v>
                </c:pt>
                <c:pt idx="10">
                  <c:v>76.84729064039408</c:v>
                </c:pt>
                <c:pt idx="11">
                  <c:v>59.44444444444444</c:v>
                </c:pt>
                <c:pt idx="12">
                  <c:v>63.95348837209303</c:v>
                </c:pt>
                <c:pt idx="13">
                  <c:v>64.37768240343348</c:v>
                </c:pt>
                <c:pt idx="14">
                  <c:v>67.48251748251748</c:v>
                </c:pt>
                <c:pt idx="15">
                  <c:v>63</c:v>
                </c:pt>
                <c:pt idx="16">
                  <c:v>75.63587684069611</c:v>
                </c:pt>
              </c:numCache>
            </c:numRef>
          </c:yVal>
          <c:smooth val="0"/>
        </c:ser>
        <c:axId val="53795022"/>
        <c:axId val="14393151"/>
      </c:scatterChart>
      <c:valAx>
        <c:axId val="611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433765"/>
        <c:crossesAt val="0"/>
        <c:crossBetween val="midCat"/>
        <c:dispUnits/>
        <c:majorUnit val="1"/>
      </c:valAx>
      <c:valAx>
        <c:axId val="1343376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144964"/>
        <c:crosses val="autoZero"/>
        <c:crossBetween val="midCat"/>
        <c:dispUnits/>
        <c:majorUnit val="200"/>
      </c:valAx>
      <c:valAx>
        <c:axId val="53795022"/>
        <c:scaling>
          <c:orientation val="minMax"/>
        </c:scaling>
        <c:axPos val="b"/>
        <c:delete val="1"/>
        <c:majorTickMark val="in"/>
        <c:minorTickMark val="none"/>
        <c:tickLblPos val="nextTo"/>
        <c:crossAx val="14393151"/>
        <c:crosses val="max"/>
        <c:crossBetween val="midCat"/>
        <c:dispUnits/>
      </c:valAx>
      <c:valAx>
        <c:axId val="14393151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7950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70" zoomScaleNormal="70" workbookViewId="0" topLeftCell="A90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0</v>
      </c>
    </row>
    <row r="2" ht="12.75">
      <c r="A2" s="4" t="str">
        <f>CONCATENATE("New Admissions by Race (BW Only) x Offense: ",$A$1)</f>
        <v>New Admissions by Race (BW Only) x Offense: TENNESSEE</v>
      </c>
    </row>
    <row r="3" spans="2:19" s="4" customFormat="1" ht="12.75">
      <c r="B3" s="30" t="s">
        <v>15</v>
      </c>
      <c r="C3" s="30"/>
      <c r="D3" s="30"/>
      <c r="E3" s="30" t="s">
        <v>16</v>
      </c>
      <c r="F3" s="30"/>
      <c r="G3" s="30"/>
      <c r="H3" s="30" t="s">
        <v>17</v>
      </c>
      <c r="I3" s="30"/>
      <c r="J3" s="30"/>
      <c r="K3" s="30" t="s">
        <v>18</v>
      </c>
      <c r="L3" s="30"/>
      <c r="M3" s="30"/>
      <c r="N3" s="30" t="s">
        <v>19</v>
      </c>
      <c r="O3" s="30"/>
      <c r="P3" s="30"/>
      <c r="Q3" s="30" t="s">
        <v>20</v>
      </c>
      <c r="R3" s="30"/>
      <c r="S3" s="30"/>
    </row>
    <row r="4" spans="1:19" s="12" customFormat="1" ht="12.75">
      <c r="A4" s="15" t="s">
        <v>26</v>
      </c>
      <c r="B4" s="16" t="s">
        <v>12</v>
      </c>
      <c r="C4" s="16" t="s">
        <v>13</v>
      </c>
      <c r="D4" s="17" t="s">
        <v>32</v>
      </c>
      <c r="E4" s="16" t="s">
        <v>12</v>
      </c>
      <c r="F4" s="16" t="s">
        <v>13</v>
      </c>
      <c r="G4" s="17" t="s">
        <v>32</v>
      </c>
      <c r="H4" s="16" t="s">
        <v>12</v>
      </c>
      <c r="I4" s="16" t="s">
        <v>13</v>
      </c>
      <c r="J4" s="17" t="s">
        <v>32</v>
      </c>
      <c r="K4" s="16" t="s">
        <v>12</v>
      </c>
      <c r="L4" s="16" t="s">
        <v>13</v>
      </c>
      <c r="M4" s="17" t="s">
        <v>32</v>
      </c>
      <c r="N4" s="16" t="s">
        <v>12</v>
      </c>
      <c r="O4" s="16" t="s">
        <v>13</v>
      </c>
      <c r="P4" s="17" t="s">
        <v>32</v>
      </c>
      <c r="Q4" s="16" t="s">
        <v>12</v>
      </c>
      <c r="R4" s="16" t="s">
        <v>13</v>
      </c>
      <c r="S4" s="17" t="s">
        <v>32</v>
      </c>
    </row>
    <row r="5" spans="1:19" ht="12.75">
      <c r="A5" s="9">
        <v>1983</v>
      </c>
      <c r="B5" s="8">
        <v>341</v>
      </c>
      <c r="C5" s="8">
        <v>347</v>
      </c>
      <c r="D5" s="10">
        <v>688</v>
      </c>
      <c r="E5">
        <v>657</v>
      </c>
      <c r="F5">
        <v>626</v>
      </c>
      <c r="G5" s="10">
        <v>1283</v>
      </c>
      <c r="H5">
        <v>325</v>
      </c>
      <c r="I5">
        <v>280</v>
      </c>
      <c r="J5" s="10">
        <v>605</v>
      </c>
      <c r="K5">
        <v>156</v>
      </c>
      <c r="L5">
        <v>45</v>
      </c>
      <c r="M5" s="10">
        <v>201</v>
      </c>
      <c r="N5">
        <v>211</v>
      </c>
      <c r="O5">
        <v>146</v>
      </c>
      <c r="P5" s="10">
        <v>357</v>
      </c>
      <c r="Q5">
        <v>1690</v>
      </c>
      <c r="R5">
        <v>1444</v>
      </c>
      <c r="S5" s="10">
        <v>3134</v>
      </c>
    </row>
    <row r="6" spans="1:19" ht="12.75">
      <c r="A6" s="9">
        <v>1984</v>
      </c>
      <c r="B6" s="8">
        <v>369</v>
      </c>
      <c r="C6" s="8">
        <v>328</v>
      </c>
      <c r="D6" s="10">
        <v>697</v>
      </c>
      <c r="E6">
        <v>374</v>
      </c>
      <c r="F6">
        <v>375</v>
      </c>
      <c r="G6" s="10">
        <v>749</v>
      </c>
      <c r="H6">
        <v>141</v>
      </c>
      <c r="I6">
        <v>109</v>
      </c>
      <c r="J6" s="10">
        <v>250</v>
      </c>
      <c r="K6">
        <v>91</v>
      </c>
      <c r="L6">
        <v>20</v>
      </c>
      <c r="M6" s="10">
        <v>111</v>
      </c>
      <c r="N6">
        <v>247</v>
      </c>
      <c r="O6">
        <v>111</v>
      </c>
      <c r="P6" s="10">
        <v>358</v>
      </c>
      <c r="Q6">
        <v>1222</v>
      </c>
      <c r="R6">
        <v>943</v>
      </c>
      <c r="S6" s="10">
        <v>2165</v>
      </c>
    </row>
    <row r="7" spans="1:19" ht="12.75">
      <c r="A7" s="9">
        <v>1985</v>
      </c>
      <c r="B7" s="8">
        <v>373</v>
      </c>
      <c r="C7" s="8">
        <v>255</v>
      </c>
      <c r="D7" s="10">
        <v>628</v>
      </c>
      <c r="E7">
        <v>400</v>
      </c>
      <c r="F7">
        <v>270</v>
      </c>
      <c r="G7" s="10">
        <v>670</v>
      </c>
      <c r="H7">
        <v>127</v>
      </c>
      <c r="I7">
        <v>84</v>
      </c>
      <c r="J7" s="10">
        <v>211</v>
      </c>
      <c r="K7">
        <v>55</v>
      </c>
      <c r="L7">
        <v>33</v>
      </c>
      <c r="M7" s="10">
        <v>88</v>
      </c>
      <c r="N7">
        <v>120</v>
      </c>
      <c r="O7">
        <v>39</v>
      </c>
      <c r="P7" s="10">
        <v>159</v>
      </c>
      <c r="Q7">
        <v>1075</v>
      </c>
      <c r="R7">
        <v>681</v>
      </c>
      <c r="S7" s="10">
        <v>1756</v>
      </c>
    </row>
    <row r="8" spans="1:19" ht="12.75">
      <c r="A8" s="9">
        <v>1986</v>
      </c>
      <c r="B8" s="8">
        <v>445</v>
      </c>
      <c r="C8" s="8">
        <v>388</v>
      </c>
      <c r="D8" s="10">
        <v>833</v>
      </c>
      <c r="E8">
        <v>606</v>
      </c>
      <c r="F8">
        <v>516</v>
      </c>
      <c r="G8" s="10">
        <v>1122</v>
      </c>
      <c r="H8">
        <v>244</v>
      </c>
      <c r="I8">
        <v>182</v>
      </c>
      <c r="J8" s="10">
        <v>426</v>
      </c>
      <c r="K8">
        <v>156</v>
      </c>
      <c r="L8">
        <v>63</v>
      </c>
      <c r="M8" s="10">
        <v>219</v>
      </c>
      <c r="N8">
        <v>228</v>
      </c>
      <c r="O8">
        <v>116</v>
      </c>
      <c r="P8" s="10">
        <v>344</v>
      </c>
      <c r="Q8">
        <v>1679</v>
      </c>
      <c r="R8">
        <v>1265</v>
      </c>
      <c r="S8" s="10">
        <v>2944</v>
      </c>
    </row>
    <row r="9" spans="1:19" ht="12.75">
      <c r="A9" s="9">
        <v>1987</v>
      </c>
      <c r="B9" s="8">
        <v>438</v>
      </c>
      <c r="C9" s="8">
        <v>384</v>
      </c>
      <c r="D9" s="10">
        <v>822</v>
      </c>
      <c r="E9">
        <v>588</v>
      </c>
      <c r="F9">
        <v>464</v>
      </c>
      <c r="G9" s="10">
        <v>1052</v>
      </c>
      <c r="H9">
        <v>334</v>
      </c>
      <c r="I9">
        <v>222</v>
      </c>
      <c r="J9" s="10">
        <v>556</v>
      </c>
      <c r="K9">
        <v>179</v>
      </c>
      <c r="L9">
        <v>131</v>
      </c>
      <c r="M9" s="10">
        <v>310</v>
      </c>
      <c r="N9">
        <v>239</v>
      </c>
      <c r="O9">
        <v>119</v>
      </c>
      <c r="P9" s="10">
        <v>358</v>
      </c>
      <c r="Q9">
        <v>1778</v>
      </c>
      <c r="R9">
        <v>1320</v>
      </c>
      <c r="S9" s="10">
        <v>3098</v>
      </c>
    </row>
    <row r="10" spans="1:19" ht="12.75">
      <c r="A10" s="9">
        <v>1988</v>
      </c>
      <c r="B10" s="8">
        <v>529</v>
      </c>
      <c r="C10" s="8">
        <v>458</v>
      </c>
      <c r="D10" s="10">
        <v>987</v>
      </c>
      <c r="E10">
        <v>657</v>
      </c>
      <c r="F10">
        <v>643</v>
      </c>
      <c r="G10" s="10">
        <v>1300</v>
      </c>
      <c r="H10">
        <v>349</v>
      </c>
      <c r="I10">
        <v>269</v>
      </c>
      <c r="J10" s="10">
        <v>618</v>
      </c>
      <c r="K10">
        <v>228</v>
      </c>
      <c r="L10">
        <v>304</v>
      </c>
      <c r="M10" s="10">
        <v>532</v>
      </c>
      <c r="N10">
        <v>246</v>
      </c>
      <c r="O10">
        <v>219</v>
      </c>
      <c r="P10" s="10">
        <v>465</v>
      </c>
      <c r="Q10">
        <v>2009</v>
      </c>
      <c r="R10">
        <v>1893</v>
      </c>
      <c r="S10" s="10">
        <v>3902</v>
      </c>
    </row>
    <row r="11" spans="1:19" ht="12.75">
      <c r="A11" s="9">
        <v>1989</v>
      </c>
      <c r="B11" s="8">
        <v>516</v>
      </c>
      <c r="C11" s="8">
        <v>507</v>
      </c>
      <c r="D11" s="10">
        <v>1023</v>
      </c>
      <c r="E11">
        <v>569</v>
      </c>
      <c r="F11">
        <v>579</v>
      </c>
      <c r="G11" s="10">
        <v>1148</v>
      </c>
      <c r="H11">
        <v>344</v>
      </c>
      <c r="I11">
        <v>238</v>
      </c>
      <c r="J11" s="10">
        <v>582</v>
      </c>
      <c r="K11">
        <v>331</v>
      </c>
      <c r="L11">
        <v>1042</v>
      </c>
      <c r="M11" s="10">
        <v>1373</v>
      </c>
      <c r="N11">
        <v>271</v>
      </c>
      <c r="O11">
        <v>224</v>
      </c>
      <c r="P11" s="10">
        <v>495</v>
      </c>
      <c r="Q11">
        <v>2031</v>
      </c>
      <c r="R11">
        <v>2590</v>
      </c>
      <c r="S11" s="10">
        <v>4621</v>
      </c>
    </row>
    <row r="12" spans="1:19" ht="12.75">
      <c r="A12" s="9">
        <v>1990</v>
      </c>
      <c r="B12" s="8">
        <v>558</v>
      </c>
      <c r="C12" s="8">
        <v>577</v>
      </c>
      <c r="D12" s="10">
        <v>1135</v>
      </c>
      <c r="E12">
        <v>682</v>
      </c>
      <c r="F12">
        <v>652</v>
      </c>
      <c r="G12" s="10">
        <v>1334</v>
      </c>
      <c r="H12">
        <v>368</v>
      </c>
      <c r="I12">
        <v>244</v>
      </c>
      <c r="J12" s="10">
        <v>612</v>
      </c>
      <c r="K12">
        <v>317</v>
      </c>
      <c r="L12">
        <v>972</v>
      </c>
      <c r="M12" s="10">
        <v>1289</v>
      </c>
      <c r="N12">
        <v>2631</v>
      </c>
      <c r="O12">
        <v>1745</v>
      </c>
      <c r="P12" s="10">
        <v>4376</v>
      </c>
      <c r="Q12">
        <v>4556</v>
      </c>
      <c r="R12">
        <v>4190</v>
      </c>
      <c r="S12" s="10">
        <v>8746</v>
      </c>
    </row>
    <row r="13" spans="1:19" ht="12.75">
      <c r="A13" s="9">
        <v>1991</v>
      </c>
      <c r="B13" s="8">
        <v>603</v>
      </c>
      <c r="C13" s="8">
        <v>633</v>
      </c>
      <c r="D13" s="10">
        <v>1236</v>
      </c>
      <c r="E13">
        <v>608</v>
      </c>
      <c r="F13">
        <v>768</v>
      </c>
      <c r="G13" s="10">
        <v>1376</v>
      </c>
      <c r="H13">
        <v>359</v>
      </c>
      <c r="I13">
        <v>261</v>
      </c>
      <c r="J13" s="10">
        <v>620</v>
      </c>
      <c r="K13">
        <v>255</v>
      </c>
      <c r="L13">
        <v>989</v>
      </c>
      <c r="M13" s="10">
        <v>1244</v>
      </c>
      <c r="N13">
        <v>5783</v>
      </c>
      <c r="O13">
        <v>3469</v>
      </c>
      <c r="P13" s="10">
        <v>9252</v>
      </c>
      <c r="Q13">
        <v>7608</v>
      </c>
      <c r="R13">
        <v>6120</v>
      </c>
      <c r="S13" s="10">
        <v>13728</v>
      </c>
    </row>
    <row r="14" spans="1:19" ht="12.75">
      <c r="A14" s="9">
        <v>1992</v>
      </c>
      <c r="B14" s="8">
        <v>135</v>
      </c>
      <c r="C14" s="8">
        <v>46</v>
      </c>
      <c r="D14" s="10">
        <v>181</v>
      </c>
      <c r="E14">
        <v>149</v>
      </c>
      <c r="F14">
        <v>36</v>
      </c>
      <c r="G14" s="10">
        <v>185</v>
      </c>
      <c r="H14">
        <v>94</v>
      </c>
      <c r="I14">
        <v>22</v>
      </c>
      <c r="J14" s="10">
        <v>116</v>
      </c>
      <c r="K14">
        <v>88</v>
      </c>
      <c r="L14">
        <v>112</v>
      </c>
      <c r="M14" s="10">
        <v>200</v>
      </c>
      <c r="N14">
        <v>90</v>
      </c>
      <c r="O14">
        <v>21</v>
      </c>
      <c r="P14" s="10">
        <v>111</v>
      </c>
      <c r="Q14">
        <v>556</v>
      </c>
      <c r="R14">
        <v>237</v>
      </c>
      <c r="S14" s="10">
        <v>793</v>
      </c>
    </row>
    <row r="15" spans="1:19" ht="12.75">
      <c r="A15" s="9">
        <v>1993</v>
      </c>
      <c r="B15" s="8">
        <v>242</v>
      </c>
      <c r="C15" s="8">
        <v>194</v>
      </c>
      <c r="D15" s="10">
        <v>436</v>
      </c>
      <c r="E15">
        <v>635</v>
      </c>
      <c r="F15">
        <v>661</v>
      </c>
      <c r="G15" s="10">
        <v>1296</v>
      </c>
      <c r="H15">
        <v>201</v>
      </c>
      <c r="I15">
        <v>145</v>
      </c>
      <c r="J15" s="10">
        <v>346</v>
      </c>
      <c r="K15">
        <v>141</v>
      </c>
      <c r="L15">
        <v>468</v>
      </c>
      <c r="M15" s="10">
        <v>609</v>
      </c>
      <c r="N15">
        <v>223</v>
      </c>
      <c r="O15">
        <v>88</v>
      </c>
      <c r="P15" s="10">
        <v>311</v>
      </c>
      <c r="Q15">
        <v>1442</v>
      </c>
      <c r="R15">
        <v>1556</v>
      </c>
      <c r="S15" s="10">
        <v>2998</v>
      </c>
    </row>
    <row r="16" spans="1:19" ht="12.75">
      <c r="A16" s="9">
        <v>1994</v>
      </c>
      <c r="B16" s="8">
        <v>112</v>
      </c>
      <c r="C16" s="8">
        <v>43</v>
      </c>
      <c r="D16" s="10">
        <v>155</v>
      </c>
      <c r="E16">
        <v>105</v>
      </c>
      <c r="F16">
        <v>53</v>
      </c>
      <c r="G16" s="10">
        <v>158</v>
      </c>
      <c r="H16">
        <v>90</v>
      </c>
      <c r="I16">
        <v>30</v>
      </c>
      <c r="J16" s="10">
        <v>120</v>
      </c>
      <c r="K16">
        <v>73</v>
      </c>
      <c r="L16">
        <v>107</v>
      </c>
      <c r="M16" s="10">
        <v>180</v>
      </c>
      <c r="N16">
        <v>288</v>
      </c>
      <c r="O16">
        <v>126</v>
      </c>
      <c r="P16" s="10">
        <v>414</v>
      </c>
      <c r="Q16">
        <v>668</v>
      </c>
      <c r="R16">
        <v>359</v>
      </c>
      <c r="S16" s="10">
        <v>1027</v>
      </c>
    </row>
    <row r="17" spans="1:19" ht="12.75">
      <c r="A17" s="9">
        <v>1995</v>
      </c>
      <c r="B17" s="8">
        <v>155</v>
      </c>
      <c r="C17" s="8">
        <v>48</v>
      </c>
      <c r="D17" s="10">
        <v>203</v>
      </c>
      <c r="E17">
        <v>126</v>
      </c>
      <c r="F17">
        <v>51</v>
      </c>
      <c r="G17" s="10">
        <v>177</v>
      </c>
      <c r="H17">
        <v>129</v>
      </c>
      <c r="I17">
        <v>28</v>
      </c>
      <c r="J17" s="10">
        <v>157</v>
      </c>
      <c r="K17">
        <v>93</v>
      </c>
      <c r="L17">
        <v>165</v>
      </c>
      <c r="M17" s="10">
        <v>258</v>
      </c>
      <c r="N17">
        <v>184</v>
      </c>
      <c r="O17">
        <v>97</v>
      </c>
      <c r="P17" s="10">
        <v>281</v>
      </c>
      <c r="Q17">
        <v>687</v>
      </c>
      <c r="R17">
        <v>389</v>
      </c>
      <c r="S17" s="10">
        <v>1076</v>
      </c>
    </row>
    <row r="18" spans="1:19" ht="12.75">
      <c r="A18" s="9">
        <v>1996</v>
      </c>
      <c r="B18" s="8">
        <v>132</v>
      </c>
      <c r="C18" s="8">
        <v>56</v>
      </c>
      <c r="D18" s="10">
        <v>188</v>
      </c>
      <c r="E18">
        <v>147</v>
      </c>
      <c r="F18">
        <v>49</v>
      </c>
      <c r="G18" s="10">
        <v>196</v>
      </c>
      <c r="H18">
        <v>147</v>
      </c>
      <c r="I18">
        <v>39</v>
      </c>
      <c r="J18" s="10">
        <v>186</v>
      </c>
      <c r="K18">
        <v>83</v>
      </c>
      <c r="L18">
        <v>150</v>
      </c>
      <c r="M18" s="10">
        <v>233</v>
      </c>
      <c r="N18">
        <v>203</v>
      </c>
      <c r="O18">
        <v>111</v>
      </c>
      <c r="P18" s="10">
        <v>314</v>
      </c>
      <c r="Q18">
        <v>712</v>
      </c>
      <c r="R18">
        <v>405</v>
      </c>
      <c r="S18" s="10">
        <v>1117</v>
      </c>
    </row>
    <row r="19" spans="1:19" ht="12.75">
      <c r="A19" s="9">
        <v>1997</v>
      </c>
      <c r="B19" s="8">
        <v>143</v>
      </c>
      <c r="C19" s="8">
        <v>65</v>
      </c>
      <c r="D19" s="10">
        <v>208</v>
      </c>
      <c r="E19">
        <v>177</v>
      </c>
      <c r="F19">
        <v>55</v>
      </c>
      <c r="G19" s="10">
        <v>232</v>
      </c>
      <c r="H19">
        <v>171</v>
      </c>
      <c r="I19">
        <v>42</v>
      </c>
      <c r="J19" s="10">
        <v>213</v>
      </c>
      <c r="K19">
        <v>93</v>
      </c>
      <c r="L19">
        <v>193</v>
      </c>
      <c r="M19" s="10">
        <v>286</v>
      </c>
      <c r="N19">
        <v>301</v>
      </c>
      <c r="O19">
        <v>150</v>
      </c>
      <c r="P19" s="10">
        <v>451</v>
      </c>
      <c r="Q19">
        <v>885</v>
      </c>
      <c r="R19">
        <v>505</v>
      </c>
      <c r="S19" s="10">
        <v>1390</v>
      </c>
    </row>
    <row r="20" spans="1:19" ht="12.75">
      <c r="A20" s="9">
        <v>1998</v>
      </c>
      <c r="B20" s="8">
        <v>193</v>
      </c>
      <c r="C20" s="8">
        <v>66</v>
      </c>
      <c r="D20" s="10">
        <v>259</v>
      </c>
      <c r="E20">
        <v>165</v>
      </c>
      <c r="F20">
        <v>68</v>
      </c>
      <c r="G20" s="10">
        <v>233</v>
      </c>
      <c r="H20">
        <v>192</v>
      </c>
      <c r="I20">
        <v>49</v>
      </c>
      <c r="J20" s="10">
        <v>241</v>
      </c>
      <c r="K20">
        <v>111</v>
      </c>
      <c r="L20">
        <v>189</v>
      </c>
      <c r="M20" s="10">
        <v>300</v>
      </c>
      <c r="N20">
        <v>170</v>
      </c>
      <c r="O20">
        <v>75</v>
      </c>
      <c r="P20" s="10">
        <v>245</v>
      </c>
      <c r="Q20">
        <v>831</v>
      </c>
      <c r="R20">
        <v>447</v>
      </c>
      <c r="S20" s="10">
        <v>1278</v>
      </c>
    </row>
    <row r="21" spans="1:19" ht="12.75">
      <c r="A21" s="9">
        <v>1999</v>
      </c>
      <c r="B21" s="8">
        <v>741</v>
      </c>
      <c r="C21" s="8">
        <v>725</v>
      </c>
      <c r="D21" s="10">
        <v>1466</v>
      </c>
      <c r="E21">
        <v>774</v>
      </c>
      <c r="F21">
        <v>964</v>
      </c>
      <c r="G21" s="10">
        <v>1738</v>
      </c>
      <c r="H21">
        <v>813</v>
      </c>
      <c r="I21">
        <v>642</v>
      </c>
      <c r="J21" s="10">
        <v>1455</v>
      </c>
      <c r="K21">
        <v>364</v>
      </c>
      <c r="L21">
        <v>1130</v>
      </c>
      <c r="M21" s="10">
        <v>1494</v>
      </c>
      <c r="N21">
        <v>313</v>
      </c>
      <c r="O21">
        <v>192</v>
      </c>
      <c r="P21" s="10">
        <v>505</v>
      </c>
      <c r="Q21">
        <v>3005</v>
      </c>
      <c r="R21">
        <v>3653</v>
      </c>
      <c r="S21" s="10">
        <v>6658</v>
      </c>
    </row>
    <row r="22" ht="12.75" hidden="1"/>
    <row r="23" ht="12.75" hidden="1">
      <c r="A23" t="s">
        <v>33</v>
      </c>
    </row>
    <row r="25" ht="12.75">
      <c r="A25" s="4" t="str">
        <f>CONCATENATE("Percent of Total New Admissions by Race (BW Only) x Offense: ",$A$1)</f>
        <v>Percent of Total New Admissions by Race (BW Only) x Offense: TENNESSEE</v>
      </c>
    </row>
    <row r="26" spans="2:19" s="4" customFormat="1" ht="12.75">
      <c r="B26" s="30" t="s">
        <v>15</v>
      </c>
      <c r="C26" s="30"/>
      <c r="D26" s="30"/>
      <c r="E26" s="30" t="s">
        <v>16</v>
      </c>
      <c r="F26" s="30"/>
      <c r="G26" s="30"/>
      <c r="H26" s="30" t="s">
        <v>17</v>
      </c>
      <c r="I26" s="30"/>
      <c r="J26" s="30"/>
      <c r="K26" s="30" t="s">
        <v>18</v>
      </c>
      <c r="L26" s="30"/>
      <c r="M26" s="30"/>
      <c r="N26" s="30" t="s">
        <v>19</v>
      </c>
      <c r="O26" s="30"/>
      <c r="P26" s="30"/>
      <c r="Q26" s="30" t="s">
        <v>20</v>
      </c>
      <c r="R26" s="30"/>
      <c r="S26" s="30"/>
    </row>
    <row r="27" spans="1:19" s="12" customFormat="1" ht="12.75">
      <c r="A27" s="15" t="s">
        <v>26</v>
      </c>
      <c r="B27" s="16" t="s">
        <v>12</v>
      </c>
      <c r="C27" s="16" t="s">
        <v>13</v>
      </c>
      <c r="D27" s="17" t="s">
        <v>32</v>
      </c>
      <c r="E27" s="16" t="s">
        <v>12</v>
      </c>
      <c r="F27" s="16" t="s">
        <v>13</v>
      </c>
      <c r="G27" s="17" t="s">
        <v>32</v>
      </c>
      <c r="H27" s="16" t="s">
        <v>12</v>
      </c>
      <c r="I27" s="16" t="s">
        <v>13</v>
      </c>
      <c r="J27" s="17" t="s">
        <v>32</v>
      </c>
      <c r="K27" s="16" t="s">
        <v>12</v>
      </c>
      <c r="L27" s="16" t="s">
        <v>13</v>
      </c>
      <c r="M27" s="17" t="s">
        <v>32</v>
      </c>
      <c r="N27" s="16" t="s">
        <v>12</v>
      </c>
      <c r="O27" s="16" t="s">
        <v>13</v>
      </c>
      <c r="P27" s="17" t="s">
        <v>32</v>
      </c>
      <c r="Q27" s="16" t="s">
        <v>12</v>
      </c>
      <c r="R27" s="16" t="s">
        <v>13</v>
      </c>
      <c r="S27" s="17" t="s">
        <v>32</v>
      </c>
    </row>
    <row r="28" spans="1:19" ht="12.75">
      <c r="A28" s="9">
        <v>1983</v>
      </c>
      <c r="B28" s="1">
        <f aca="true" t="shared" si="0" ref="B28:D31">(B5/$D5)*100</f>
        <v>49.56395348837209</v>
      </c>
      <c r="C28" s="1">
        <f t="shared" si="0"/>
        <v>50.43604651162791</v>
      </c>
      <c r="D28" s="11">
        <f t="shared" si="0"/>
        <v>100</v>
      </c>
      <c r="E28" s="1">
        <f aca="true" t="shared" si="1" ref="E28:G31">(E5/$G5)*100</f>
        <v>51.20810600155885</v>
      </c>
      <c r="F28" s="1">
        <f t="shared" si="1"/>
        <v>48.791893998441154</v>
      </c>
      <c r="G28" s="11">
        <f t="shared" si="1"/>
        <v>100</v>
      </c>
      <c r="H28" s="1">
        <f aca="true" t="shared" si="2" ref="H28:J31">(H5/$J5)*100</f>
        <v>53.71900826446281</v>
      </c>
      <c r="I28" s="1">
        <f t="shared" si="2"/>
        <v>46.28099173553719</v>
      </c>
      <c r="J28" s="11">
        <f t="shared" si="2"/>
        <v>100</v>
      </c>
      <c r="K28" s="1">
        <f aca="true" t="shared" si="3" ref="K28:M31">(K5/$M5)*100</f>
        <v>77.61194029850746</v>
      </c>
      <c r="L28" s="1">
        <f t="shared" si="3"/>
        <v>22.388059701492537</v>
      </c>
      <c r="M28" s="11">
        <f t="shared" si="3"/>
        <v>100</v>
      </c>
      <c r="N28" s="1">
        <f aca="true" t="shared" si="4" ref="N28:P31">(N5/$P5)*100</f>
        <v>59.103641456582636</v>
      </c>
      <c r="O28" s="1">
        <f t="shared" si="4"/>
        <v>40.896358543417364</v>
      </c>
      <c r="P28" s="11">
        <f t="shared" si="4"/>
        <v>100</v>
      </c>
      <c r="Q28" s="1">
        <f aca="true" t="shared" si="5" ref="Q28:S31">(Q5/$S5)*100</f>
        <v>53.92469687300574</v>
      </c>
      <c r="R28" s="1">
        <f t="shared" si="5"/>
        <v>46.07530312699426</v>
      </c>
      <c r="S28" s="11">
        <f t="shared" si="5"/>
        <v>100</v>
      </c>
    </row>
    <row r="29" spans="1:19" ht="12.75">
      <c r="A29" s="9">
        <v>1984</v>
      </c>
      <c r="B29" s="1">
        <f aca="true" t="shared" si="6" ref="B29:C31">(B6/$D6)*100</f>
        <v>52.94117647058824</v>
      </c>
      <c r="C29" s="1">
        <f t="shared" si="6"/>
        <v>47.05882352941176</v>
      </c>
      <c r="D29" s="11">
        <f t="shared" si="0"/>
        <v>100</v>
      </c>
      <c r="E29" s="1">
        <f t="shared" si="1"/>
        <v>49.93324432576769</v>
      </c>
      <c r="F29" s="1">
        <f t="shared" si="1"/>
        <v>50.06675567423231</v>
      </c>
      <c r="G29" s="11">
        <f t="shared" si="1"/>
        <v>100</v>
      </c>
      <c r="H29" s="1">
        <f t="shared" si="2"/>
        <v>56.39999999999999</v>
      </c>
      <c r="I29" s="1">
        <f t="shared" si="2"/>
        <v>43.6</v>
      </c>
      <c r="J29" s="11">
        <f t="shared" si="2"/>
        <v>100</v>
      </c>
      <c r="K29" s="1">
        <f t="shared" si="3"/>
        <v>81.98198198198197</v>
      </c>
      <c r="L29" s="1">
        <f t="shared" si="3"/>
        <v>18.01801801801802</v>
      </c>
      <c r="M29" s="11">
        <f t="shared" si="3"/>
        <v>100</v>
      </c>
      <c r="N29" s="1">
        <f t="shared" si="4"/>
        <v>68.99441340782123</v>
      </c>
      <c r="O29" s="1">
        <f t="shared" si="4"/>
        <v>31.00558659217877</v>
      </c>
      <c r="P29" s="11">
        <f t="shared" si="4"/>
        <v>100</v>
      </c>
      <c r="Q29" s="1">
        <f t="shared" si="5"/>
        <v>56.443418013856814</v>
      </c>
      <c r="R29" s="1">
        <f t="shared" si="5"/>
        <v>43.556581986143186</v>
      </c>
      <c r="S29" s="11">
        <f t="shared" si="5"/>
        <v>100</v>
      </c>
    </row>
    <row r="30" spans="1:19" ht="12.75">
      <c r="A30" s="9">
        <v>1985</v>
      </c>
      <c r="B30" s="1">
        <f t="shared" si="6"/>
        <v>59.39490445859873</v>
      </c>
      <c r="C30" s="1">
        <f t="shared" si="6"/>
        <v>40.605095541401276</v>
      </c>
      <c r="D30" s="11">
        <f t="shared" si="0"/>
        <v>100</v>
      </c>
      <c r="E30" s="1">
        <f t="shared" si="1"/>
        <v>59.70149253731343</v>
      </c>
      <c r="F30" s="1">
        <f t="shared" si="1"/>
        <v>40.298507462686565</v>
      </c>
      <c r="G30" s="11">
        <f t="shared" si="1"/>
        <v>100</v>
      </c>
      <c r="H30" s="1">
        <f t="shared" si="2"/>
        <v>60.18957345971564</v>
      </c>
      <c r="I30" s="1">
        <f t="shared" si="2"/>
        <v>39.81042654028436</v>
      </c>
      <c r="J30" s="11">
        <f t="shared" si="2"/>
        <v>100</v>
      </c>
      <c r="K30" s="1">
        <f t="shared" si="3"/>
        <v>62.5</v>
      </c>
      <c r="L30" s="1">
        <f t="shared" si="3"/>
        <v>37.5</v>
      </c>
      <c r="M30" s="11">
        <f t="shared" si="3"/>
        <v>100</v>
      </c>
      <c r="N30" s="1">
        <f t="shared" si="4"/>
        <v>75.47169811320755</v>
      </c>
      <c r="O30" s="1">
        <f t="shared" si="4"/>
        <v>24.528301886792452</v>
      </c>
      <c r="P30" s="11">
        <f t="shared" si="4"/>
        <v>100</v>
      </c>
      <c r="Q30" s="1">
        <f t="shared" si="5"/>
        <v>61.218678815489746</v>
      </c>
      <c r="R30" s="1">
        <f t="shared" si="5"/>
        <v>38.78132118451025</v>
      </c>
      <c r="S30" s="11">
        <f t="shared" si="5"/>
        <v>100</v>
      </c>
    </row>
    <row r="31" spans="1:19" ht="12.75">
      <c r="A31" s="9">
        <v>1986</v>
      </c>
      <c r="B31" s="1">
        <f t="shared" si="6"/>
        <v>53.421368547418965</v>
      </c>
      <c r="C31" s="1">
        <f t="shared" si="6"/>
        <v>46.578631452581035</v>
      </c>
      <c r="D31" s="11">
        <f t="shared" si="0"/>
        <v>100</v>
      </c>
      <c r="E31" s="1">
        <f t="shared" si="1"/>
        <v>54.01069518716578</v>
      </c>
      <c r="F31" s="1">
        <f t="shared" si="1"/>
        <v>45.98930481283423</v>
      </c>
      <c r="G31" s="11">
        <f t="shared" si="1"/>
        <v>100</v>
      </c>
      <c r="H31" s="1">
        <f t="shared" si="2"/>
        <v>57.27699530516433</v>
      </c>
      <c r="I31" s="1">
        <f t="shared" si="2"/>
        <v>42.72300469483568</v>
      </c>
      <c r="J31" s="11">
        <f t="shared" si="2"/>
        <v>100</v>
      </c>
      <c r="K31" s="1">
        <f t="shared" si="3"/>
        <v>71.23287671232876</v>
      </c>
      <c r="L31" s="1">
        <f t="shared" si="3"/>
        <v>28.767123287671232</v>
      </c>
      <c r="M31" s="11">
        <f t="shared" si="3"/>
        <v>100</v>
      </c>
      <c r="N31" s="1">
        <f t="shared" si="4"/>
        <v>66.27906976744185</v>
      </c>
      <c r="O31" s="1">
        <f t="shared" si="4"/>
        <v>33.72093023255814</v>
      </c>
      <c r="P31" s="11">
        <f t="shared" si="4"/>
        <v>100</v>
      </c>
      <c r="Q31" s="1">
        <f t="shared" si="5"/>
        <v>57.03125</v>
      </c>
      <c r="R31" s="1">
        <f t="shared" si="5"/>
        <v>42.96875</v>
      </c>
      <c r="S31" s="11">
        <f t="shared" si="5"/>
        <v>100</v>
      </c>
    </row>
    <row r="32" spans="1:19" ht="12.75">
      <c r="A32" s="9">
        <v>1987</v>
      </c>
      <c r="B32" s="1">
        <f aca="true" t="shared" si="7" ref="B32:C44">(B9/$D9)*100</f>
        <v>53.284671532846716</v>
      </c>
      <c r="C32" s="1">
        <f t="shared" si="7"/>
        <v>46.715328467153284</v>
      </c>
      <c r="D32" s="11">
        <f aca="true" t="shared" si="8" ref="D32:D44">(D9/$D9)*100</f>
        <v>100</v>
      </c>
      <c r="E32" s="1">
        <f aca="true" t="shared" si="9" ref="E32:G44">(E9/$G9)*100</f>
        <v>55.893536121673</v>
      </c>
      <c r="F32" s="1">
        <f t="shared" si="9"/>
        <v>44.106463878327</v>
      </c>
      <c r="G32" s="11">
        <f t="shared" si="9"/>
        <v>100</v>
      </c>
      <c r="H32" s="1">
        <f aca="true" t="shared" si="10" ref="H32:J44">(H9/$J9)*100</f>
        <v>60.07194244604317</v>
      </c>
      <c r="I32" s="1">
        <f t="shared" si="10"/>
        <v>39.92805755395683</v>
      </c>
      <c r="J32" s="11">
        <f t="shared" si="10"/>
        <v>100</v>
      </c>
      <c r="K32" s="1">
        <f aca="true" t="shared" si="11" ref="K32:M44">(K9/$M9)*100</f>
        <v>57.74193548387097</v>
      </c>
      <c r="L32" s="1">
        <f t="shared" si="11"/>
        <v>42.25806451612903</v>
      </c>
      <c r="M32" s="11">
        <f t="shared" si="11"/>
        <v>100</v>
      </c>
      <c r="N32" s="1">
        <f aca="true" t="shared" si="12" ref="N32:P44">(N9/$P9)*100</f>
        <v>66.75977653631286</v>
      </c>
      <c r="O32" s="1">
        <f t="shared" si="12"/>
        <v>33.24022346368715</v>
      </c>
      <c r="P32" s="11">
        <f t="shared" si="12"/>
        <v>100</v>
      </c>
      <c r="Q32" s="1">
        <f aca="true" t="shared" si="13" ref="Q32:S44">(Q9/$S9)*100</f>
        <v>57.391865719819236</v>
      </c>
      <c r="R32" s="1">
        <f t="shared" si="13"/>
        <v>42.60813428018076</v>
      </c>
      <c r="S32" s="11">
        <f t="shared" si="13"/>
        <v>100</v>
      </c>
    </row>
    <row r="33" spans="1:19" ht="12.75">
      <c r="A33" s="9">
        <v>1988</v>
      </c>
      <c r="B33" s="1">
        <f t="shared" si="7"/>
        <v>53.596757852077005</v>
      </c>
      <c r="C33" s="1">
        <f t="shared" si="7"/>
        <v>46.403242147923</v>
      </c>
      <c r="D33" s="11">
        <f t="shared" si="8"/>
        <v>100</v>
      </c>
      <c r="E33" s="1">
        <f t="shared" si="9"/>
        <v>50.53846153846154</v>
      </c>
      <c r="F33" s="1">
        <f t="shared" si="9"/>
        <v>49.46153846153846</v>
      </c>
      <c r="G33" s="11">
        <f t="shared" si="9"/>
        <v>100</v>
      </c>
      <c r="H33" s="1">
        <f t="shared" si="10"/>
        <v>56.47249190938511</v>
      </c>
      <c r="I33" s="1">
        <f t="shared" si="10"/>
        <v>43.52750809061489</v>
      </c>
      <c r="J33" s="11">
        <f t="shared" si="10"/>
        <v>100</v>
      </c>
      <c r="K33" s="1">
        <f t="shared" si="11"/>
        <v>42.857142857142854</v>
      </c>
      <c r="L33" s="1">
        <f t="shared" si="11"/>
        <v>57.14285714285714</v>
      </c>
      <c r="M33" s="11">
        <f t="shared" si="11"/>
        <v>100</v>
      </c>
      <c r="N33" s="1">
        <f t="shared" si="12"/>
        <v>52.903225806451616</v>
      </c>
      <c r="O33" s="1">
        <f t="shared" si="12"/>
        <v>47.096774193548384</v>
      </c>
      <c r="P33" s="11">
        <f t="shared" si="12"/>
        <v>100</v>
      </c>
      <c r="Q33" s="1">
        <f t="shared" si="13"/>
        <v>51.486417221937465</v>
      </c>
      <c r="R33" s="1">
        <f t="shared" si="13"/>
        <v>48.51358277806253</v>
      </c>
      <c r="S33" s="11">
        <f t="shared" si="13"/>
        <v>100</v>
      </c>
    </row>
    <row r="34" spans="1:19" ht="12.75">
      <c r="A34" s="9">
        <v>1989</v>
      </c>
      <c r="B34" s="1">
        <f t="shared" si="7"/>
        <v>50.43988269794721</v>
      </c>
      <c r="C34" s="1">
        <f t="shared" si="7"/>
        <v>49.56011730205279</v>
      </c>
      <c r="D34" s="11">
        <f t="shared" si="8"/>
        <v>100</v>
      </c>
      <c r="E34" s="1">
        <f t="shared" si="9"/>
        <v>49.56445993031359</v>
      </c>
      <c r="F34" s="1">
        <f t="shared" si="9"/>
        <v>50.43554006968641</v>
      </c>
      <c r="G34" s="11">
        <f t="shared" si="9"/>
        <v>100</v>
      </c>
      <c r="H34" s="1">
        <f t="shared" si="10"/>
        <v>59.106529209621996</v>
      </c>
      <c r="I34" s="1">
        <f t="shared" si="10"/>
        <v>40.893470790378004</v>
      </c>
      <c r="J34" s="11">
        <f t="shared" si="10"/>
        <v>100</v>
      </c>
      <c r="K34" s="1">
        <f t="shared" si="11"/>
        <v>24.107793153678077</v>
      </c>
      <c r="L34" s="1">
        <f t="shared" si="11"/>
        <v>75.89220684632193</v>
      </c>
      <c r="M34" s="11">
        <f t="shared" si="11"/>
        <v>100</v>
      </c>
      <c r="N34" s="1">
        <f t="shared" si="12"/>
        <v>54.74747474747475</v>
      </c>
      <c r="O34" s="1">
        <f t="shared" si="12"/>
        <v>45.25252525252525</v>
      </c>
      <c r="P34" s="11">
        <f t="shared" si="12"/>
        <v>100</v>
      </c>
      <c r="Q34" s="1">
        <f t="shared" si="13"/>
        <v>43.951525643800046</v>
      </c>
      <c r="R34" s="1">
        <f t="shared" si="13"/>
        <v>56.04847435619996</v>
      </c>
      <c r="S34" s="11">
        <f t="shared" si="13"/>
        <v>100</v>
      </c>
    </row>
    <row r="35" spans="1:19" ht="12.75">
      <c r="A35" s="9">
        <v>1990</v>
      </c>
      <c r="B35" s="1">
        <f t="shared" si="7"/>
        <v>49.16299559471366</v>
      </c>
      <c r="C35" s="1">
        <f t="shared" si="7"/>
        <v>50.83700440528634</v>
      </c>
      <c r="D35" s="11">
        <f t="shared" si="8"/>
        <v>100</v>
      </c>
      <c r="E35" s="1">
        <f t="shared" si="9"/>
        <v>51.12443778110944</v>
      </c>
      <c r="F35" s="1">
        <f t="shared" si="9"/>
        <v>48.87556221889056</v>
      </c>
      <c r="G35" s="11">
        <f t="shared" si="9"/>
        <v>100</v>
      </c>
      <c r="H35" s="1">
        <f t="shared" si="10"/>
        <v>60.130718954248366</v>
      </c>
      <c r="I35" s="1">
        <f t="shared" si="10"/>
        <v>39.869281045751634</v>
      </c>
      <c r="J35" s="11">
        <f t="shared" si="10"/>
        <v>100</v>
      </c>
      <c r="K35" s="1">
        <f t="shared" si="11"/>
        <v>24.592707525213346</v>
      </c>
      <c r="L35" s="1">
        <f t="shared" si="11"/>
        <v>75.40729247478666</v>
      </c>
      <c r="M35" s="11">
        <f t="shared" si="11"/>
        <v>100</v>
      </c>
      <c r="N35" s="1">
        <f t="shared" si="12"/>
        <v>60.12340036563071</v>
      </c>
      <c r="O35" s="1">
        <f t="shared" si="12"/>
        <v>39.876599634369285</v>
      </c>
      <c r="P35" s="11">
        <f t="shared" si="12"/>
        <v>100</v>
      </c>
      <c r="Q35" s="1">
        <f t="shared" si="13"/>
        <v>52.09238509032701</v>
      </c>
      <c r="R35" s="1">
        <f t="shared" si="13"/>
        <v>47.90761490967299</v>
      </c>
      <c r="S35" s="11">
        <f t="shared" si="13"/>
        <v>100</v>
      </c>
    </row>
    <row r="36" spans="1:19" ht="12.75">
      <c r="A36" s="9">
        <v>1991</v>
      </c>
      <c r="B36" s="1">
        <f t="shared" si="7"/>
        <v>48.786407766990294</v>
      </c>
      <c r="C36" s="1">
        <f t="shared" si="7"/>
        <v>51.213592233009706</v>
      </c>
      <c r="D36" s="11">
        <f t="shared" si="8"/>
        <v>100</v>
      </c>
      <c r="E36" s="1">
        <f t="shared" si="9"/>
        <v>44.18604651162791</v>
      </c>
      <c r="F36" s="1">
        <f t="shared" si="9"/>
        <v>55.81395348837209</v>
      </c>
      <c r="G36" s="11">
        <f t="shared" si="9"/>
        <v>100</v>
      </c>
      <c r="H36" s="1">
        <f t="shared" si="10"/>
        <v>57.90322580645161</v>
      </c>
      <c r="I36" s="1">
        <f t="shared" si="10"/>
        <v>42.096774193548384</v>
      </c>
      <c r="J36" s="11">
        <f t="shared" si="10"/>
        <v>100</v>
      </c>
      <c r="K36" s="1">
        <f t="shared" si="11"/>
        <v>20.4983922829582</v>
      </c>
      <c r="L36" s="1">
        <f t="shared" si="11"/>
        <v>79.5016077170418</v>
      </c>
      <c r="M36" s="11">
        <f t="shared" si="11"/>
        <v>100</v>
      </c>
      <c r="N36" s="1">
        <f t="shared" si="12"/>
        <v>62.50540423692175</v>
      </c>
      <c r="O36" s="1">
        <f t="shared" si="12"/>
        <v>37.49459576307825</v>
      </c>
      <c r="P36" s="11">
        <f t="shared" si="12"/>
        <v>100</v>
      </c>
      <c r="Q36" s="1">
        <f t="shared" si="13"/>
        <v>55.41958041958041</v>
      </c>
      <c r="R36" s="1">
        <f t="shared" si="13"/>
        <v>44.58041958041958</v>
      </c>
      <c r="S36" s="11">
        <f t="shared" si="13"/>
        <v>100</v>
      </c>
    </row>
    <row r="37" spans="1:19" ht="12.75">
      <c r="A37" s="9">
        <v>1992</v>
      </c>
      <c r="B37" s="1">
        <f t="shared" si="7"/>
        <v>74.58563535911603</v>
      </c>
      <c r="C37" s="1">
        <f t="shared" si="7"/>
        <v>25.41436464088398</v>
      </c>
      <c r="D37" s="11">
        <f t="shared" si="8"/>
        <v>100</v>
      </c>
      <c r="E37" s="1">
        <f t="shared" si="9"/>
        <v>80.54054054054053</v>
      </c>
      <c r="F37" s="1">
        <f t="shared" si="9"/>
        <v>19.45945945945946</v>
      </c>
      <c r="G37" s="11">
        <f t="shared" si="9"/>
        <v>100</v>
      </c>
      <c r="H37" s="1">
        <f t="shared" si="10"/>
        <v>81.03448275862068</v>
      </c>
      <c r="I37" s="1">
        <f t="shared" si="10"/>
        <v>18.96551724137931</v>
      </c>
      <c r="J37" s="11">
        <f t="shared" si="10"/>
        <v>100</v>
      </c>
      <c r="K37" s="1">
        <f t="shared" si="11"/>
        <v>44</v>
      </c>
      <c r="L37" s="1">
        <f t="shared" si="11"/>
        <v>56.00000000000001</v>
      </c>
      <c r="M37" s="11">
        <f t="shared" si="11"/>
        <v>100</v>
      </c>
      <c r="N37" s="1">
        <f t="shared" si="12"/>
        <v>81.08108108108108</v>
      </c>
      <c r="O37" s="1">
        <f t="shared" si="12"/>
        <v>18.91891891891892</v>
      </c>
      <c r="P37" s="11">
        <f t="shared" si="12"/>
        <v>100</v>
      </c>
      <c r="Q37" s="1">
        <f t="shared" si="13"/>
        <v>70.11349306431273</v>
      </c>
      <c r="R37" s="1">
        <f t="shared" si="13"/>
        <v>29.88650693568726</v>
      </c>
      <c r="S37" s="11">
        <f t="shared" si="13"/>
        <v>100</v>
      </c>
    </row>
    <row r="38" spans="1:19" ht="12.75">
      <c r="A38" s="9">
        <v>1993</v>
      </c>
      <c r="B38" s="1">
        <f t="shared" si="7"/>
        <v>55.5045871559633</v>
      </c>
      <c r="C38" s="1">
        <f t="shared" si="7"/>
        <v>44.4954128440367</v>
      </c>
      <c r="D38" s="11">
        <f t="shared" si="8"/>
        <v>100</v>
      </c>
      <c r="E38" s="1">
        <f t="shared" si="9"/>
        <v>48.99691358024691</v>
      </c>
      <c r="F38" s="1">
        <f t="shared" si="9"/>
        <v>51.00308641975309</v>
      </c>
      <c r="G38" s="11">
        <f t="shared" si="9"/>
        <v>100</v>
      </c>
      <c r="H38" s="1">
        <f t="shared" si="10"/>
        <v>58.092485549132945</v>
      </c>
      <c r="I38" s="1">
        <f t="shared" si="10"/>
        <v>41.90751445086705</v>
      </c>
      <c r="J38" s="11">
        <f t="shared" si="10"/>
        <v>100</v>
      </c>
      <c r="K38" s="1">
        <f t="shared" si="11"/>
        <v>23.15270935960591</v>
      </c>
      <c r="L38" s="1">
        <f t="shared" si="11"/>
        <v>76.84729064039408</v>
      </c>
      <c r="M38" s="11">
        <f t="shared" si="11"/>
        <v>100</v>
      </c>
      <c r="N38" s="1">
        <f t="shared" si="12"/>
        <v>71.70418006430869</v>
      </c>
      <c r="O38" s="1">
        <f t="shared" si="12"/>
        <v>28.29581993569132</v>
      </c>
      <c r="P38" s="11">
        <f t="shared" si="12"/>
        <v>100</v>
      </c>
      <c r="Q38" s="1">
        <f t="shared" si="13"/>
        <v>48.09873248832555</v>
      </c>
      <c r="R38" s="1">
        <f t="shared" si="13"/>
        <v>51.901267511674455</v>
      </c>
      <c r="S38" s="11">
        <f t="shared" si="13"/>
        <v>100</v>
      </c>
    </row>
    <row r="39" spans="1:19" ht="12.75">
      <c r="A39" s="9">
        <v>1994</v>
      </c>
      <c r="B39" s="1">
        <f t="shared" si="7"/>
        <v>72.25806451612902</v>
      </c>
      <c r="C39" s="1">
        <f t="shared" si="7"/>
        <v>27.741935483870968</v>
      </c>
      <c r="D39" s="11">
        <f t="shared" si="8"/>
        <v>100</v>
      </c>
      <c r="E39" s="1">
        <f t="shared" si="9"/>
        <v>66.45569620253164</v>
      </c>
      <c r="F39" s="1">
        <f t="shared" si="9"/>
        <v>33.54430379746836</v>
      </c>
      <c r="G39" s="11">
        <f t="shared" si="9"/>
        <v>100</v>
      </c>
      <c r="H39" s="1">
        <f t="shared" si="10"/>
        <v>75</v>
      </c>
      <c r="I39" s="1">
        <f t="shared" si="10"/>
        <v>25</v>
      </c>
      <c r="J39" s="11">
        <f t="shared" si="10"/>
        <v>100</v>
      </c>
      <c r="K39" s="1">
        <f t="shared" si="11"/>
        <v>40.55555555555556</v>
      </c>
      <c r="L39" s="1">
        <f t="shared" si="11"/>
        <v>59.44444444444444</v>
      </c>
      <c r="M39" s="11">
        <f t="shared" si="11"/>
        <v>100</v>
      </c>
      <c r="N39" s="1">
        <f t="shared" si="12"/>
        <v>69.56521739130434</v>
      </c>
      <c r="O39" s="1">
        <f t="shared" si="12"/>
        <v>30.434782608695656</v>
      </c>
      <c r="P39" s="11">
        <f t="shared" si="12"/>
        <v>100</v>
      </c>
      <c r="Q39" s="1">
        <f t="shared" si="13"/>
        <v>65.04381694255113</v>
      </c>
      <c r="R39" s="1">
        <f t="shared" si="13"/>
        <v>34.95618305744888</v>
      </c>
      <c r="S39" s="11">
        <f t="shared" si="13"/>
        <v>100</v>
      </c>
    </row>
    <row r="40" spans="1:19" ht="12.75">
      <c r="A40" s="9">
        <v>1995</v>
      </c>
      <c r="B40" s="1">
        <f t="shared" si="7"/>
        <v>76.35467980295566</v>
      </c>
      <c r="C40" s="1">
        <f t="shared" si="7"/>
        <v>23.645320197044335</v>
      </c>
      <c r="D40" s="11">
        <f t="shared" si="8"/>
        <v>100</v>
      </c>
      <c r="E40" s="1">
        <f t="shared" si="9"/>
        <v>71.1864406779661</v>
      </c>
      <c r="F40" s="1">
        <f t="shared" si="9"/>
        <v>28.8135593220339</v>
      </c>
      <c r="G40" s="11">
        <f t="shared" si="9"/>
        <v>100</v>
      </c>
      <c r="H40" s="1">
        <f t="shared" si="10"/>
        <v>82.16560509554141</v>
      </c>
      <c r="I40" s="1">
        <f t="shared" si="10"/>
        <v>17.8343949044586</v>
      </c>
      <c r="J40" s="11">
        <f t="shared" si="10"/>
        <v>100</v>
      </c>
      <c r="K40" s="1">
        <f t="shared" si="11"/>
        <v>36.04651162790697</v>
      </c>
      <c r="L40" s="1">
        <f t="shared" si="11"/>
        <v>63.95348837209303</v>
      </c>
      <c r="M40" s="11">
        <f t="shared" si="11"/>
        <v>100</v>
      </c>
      <c r="N40" s="1">
        <f t="shared" si="12"/>
        <v>65.48042704626334</v>
      </c>
      <c r="O40" s="1">
        <f t="shared" si="12"/>
        <v>34.519572953736656</v>
      </c>
      <c r="P40" s="11">
        <f t="shared" si="12"/>
        <v>100</v>
      </c>
      <c r="Q40" s="1">
        <f t="shared" si="13"/>
        <v>63.847583643122675</v>
      </c>
      <c r="R40" s="1">
        <f t="shared" si="13"/>
        <v>36.152416356877325</v>
      </c>
      <c r="S40" s="11">
        <f t="shared" si="13"/>
        <v>100</v>
      </c>
    </row>
    <row r="41" spans="1:19" ht="12.75">
      <c r="A41" s="9">
        <v>1996</v>
      </c>
      <c r="B41" s="1">
        <f t="shared" si="7"/>
        <v>70.2127659574468</v>
      </c>
      <c r="C41" s="1">
        <f t="shared" si="7"/>
        <v>29.78723404255319</v>
      </c>
      <c r="D41" s="11">
        <f t="shared" si="8"/>
        <v>100</v>
      </c>
      <c r="E41" s="1">
        <f t="shared" si="9"/>
        <v>75</v>
      </c>
      <c r="F41" s="1">
        <f t="shared" si="9"/>
        <v>25</v>
      </c>
      <c r="G41" s="11">
        <f t="shared" si="9"/>
        <v>100</v>
      </c>
      <c r="H41" s="1">
        <f t="shared" si="10"/>
        <v>79.03225806451613</v>
      </c>
      <c r="I41" s="1">
        <f t="shared" si="10"/>
        <v>20.967741935483872</v>
      </c>
      <c r="J41" s="11">
        <f t="shared" si="10"/>
        <v>100</v>
      </c>
      <c r="K41" s="1">
        <f t="shared" si="11"/>
        <v>35.622317596566525</v>
      </c>
      <c r="L41" s="1">
        <f t="shared" si="11"/>
        <v>64.37768240343348</v>
      </c>
      <c r="M41" s="11">
        <f t="shared" si="11"/>
        <v>100</v>
      </c>
      <c r="N41" s="1">
        <f t="shared" si="12"/>
        <v>64.64968152866241</v>
      </c>
      <c r="O41" s="1">
        <f t="shared" si="12"/>
        <v>35.35031847133758</v>
      </c>
      <c r="P41" s="11">
        <f t="shared" si="12"/>
        <v>100</v>
      </c>
      <c r="Q41" s="1">
        <f t="shared" si="13"/>
        <v>63.74216651745748</v>
      </c>
      <c r="R41" s="1">
        <f t="shared" si="13"/>
        <v>36.25783348254252</v>
      </c>
      <c r="S41" s="11">
        <f t="shared" si="13"/>
        <v>100</v>
      </c>
    </row>
    <row r="42" spans="1:19" ht="12.75">
      <c r="A42" s="9">
        <v>1997</v>
      </c>
      <c r="B42" s="1">
        <f t="shared" si="7"/>
        <v>68.75</v>
      </c>
      <c r="C42" s="1">
        <f t="shared" si="7"/>
        <v>31.25</v>
      </c>
      <c r="D42" s="11">
        <f t="shared" si="8"/>
        <v>100</v>
      </c>
      <c r="E42" s="1">
        <f t="shared" si="9"/>
        <v>76.29310344827587</v>
      </c>
      <c r="F42" s="1">
        <f t="shared" si="9"/>
        <v>23.70689655172414</v>
      </c>
      <c r="G42" s="11">
        <f t="shared" si="9"/>
        <v>100</v>
      </c>
      <c r="H42" s="1">
        <f t="shared" si="10"/>
        <v>80.28169014084507</v>
      </c>
      <c r="I42" s="1">
        <f t="shared" si="10"/>
        <v>19.718309859154928</v>
      </c>
      <c r="J42" s="11">
        <f t="shared" si="10"/>
        <v>100</v>
      </c>
      <c r="K42" s="1">
        <f t="shared" si="11"/>
        <v>32.51748251748251</v>
      </c>
      <c r="L42" s="1">
        <f t="shared" si="11"/>
        <v>67.48251748251748</v>
      </c>
      <c r="M42" s="11">
        <f t="shared" si="11"/>
        <v>100</v>
      </c>
      <c r="N42" s="1">
        <f t="shared" si="12"/>
        <v>66.74057649667405</v>
      </c>
      <c r="O42" s="1">
        <f t="shared" si="12"/>
        <v>33.25942350332594</v>
      </c>
      <c r="P42" s="11">
        <f t="shared" si="12"/>
        <v>100</v>
      </c>
      <c r="Q42" s="1">
        <f t="shared" si="13"/>
        <v>63.66906474820144</v>
      </c>
      <c r="R42" s="1">
        <f t="shared" si="13"/>
        <v>36.330935251798564</v>
      </c>
      <c r="S42" s="11">
        <f t="shared" si="13"/>
        <v>100</v>
      </c>
    </row>
    <row r="43" spans="1:19" ht="12.75">
      <c r="A43" s="9">
        <v>1998</v>
      </c>
      <c r="B43" s="1">
        <f t="shared" si="7"/>
        <v>74.5173745173745</v>
      </c>
      <c r="C43" s="1">
        <f t="shared" si="7"/>
        <v>25.482625482625483</v>
      </c>
      <c r="D43" s="11">
        <f t="shared" si="8"/>
        <v>100</v>
      </c>
      <c r="E43" s="1">
        <f t="shared" si="9"/>
        <v>70.81545064377683</v>
      </c>
      <c r="F43" s="1">
        <f t="shared" si="9"/>
        <v>29.184549356223176</v>
      </c>
      <c r="G43" s="11">
        <f t="shared" si="9"/>
        <v>100</v>
      </c>
      <c r="H43" s="1">
        <f t="shared" si="10"/>
        <v>79.66804979253112</v>
      </c>
      <c r="I43" s="1">
        <f t="shared" si="10"/>
        <v>20.33195020746888</v>
      </c>
      <c r="J43" s="11">
        <f t="shared" si="10"/>
        <v>100</v>
      </c>
      <c r="K43" s="1">
        <f t="shared" si="11"/>
        <v>37</v>
      </c>
      <c r="L43" s="1">
        <f t="shared" si="11"/>
        <v>63</v>
      </c>
      <c r="M43" s="11">
        <f t="shared" si="11"/>
        <v>100</v>
      </c>
      <c r="N43" s="1">
        <f t="shared" si="12"/>
        <v>69.38775510204081</v>
      </c>
      <c r="O43" s="1">
        <f t="shared" si="12"/>
        <v>30.612244897959183</v>
      </c>
      <c r="P43" s="11">
        <f t="shared" si="12"/>
        <v>100</v>
      </c>
      <c r="Q43" s="1">
        <f t="shared" si="13"/>
        <v>65.02347417840375</v>
      </c>
      <c r="R43" s="1">
        <f t="shared" si="13"/>
        <v>34.97652582159624</v>
      </c>
      <c r="S43" s="11">
        <f t="shared" si="13"/>
        <v>100</v>
      </c>
    </row>
    <row r="44" spans="1:19" ht="12.75">
      <c r="A44" s="9">
        <v>1999</v>
      </c>
      <c r="B44" s="1">
        <f t="shared" si="7"/>
        <v>50.545702592087316</v>
      </c>
      <c r="C44" s="1">
        <f t="shared" si="7"/>
        <v>49.45429740791269</v>
      </c>
      <c r="D44" s="11">
        <f t="shared" si="8"/>
        <v>100</v>
      </c>
      <c r="E44" s="1">
        <f t="shared" si="9"/>
        <v>44.533947065592635</v>
      </c>
      <c r="F44" s="1">
        <f t="shared" si="9"/>
        <v>55.46605293440736</v>
      </c>
      <c r="G44" s="11">
        <f t="shared" si="9"/>
        <v>100</v>
      </c>
      <c r="H44" s="1">
        <f t="shared" si="10"/>
        <v>55.876288659793815</v>
      </c>
      <c r="I44" s="1">
        <f t="shared" si="10"/>
        <v>44.123711340206185</v>
      </c>
      <c r="J44" s="11">
        <f t="shared" si="10"/>
        <v>100</v>
      </c>
      <c r="K44" s="1">
        <f t="shared" si="11"/>
        <v>24.364123159303883</v>
      </c>
      <c r="L44" s="1">
        <f t="shared" si="11"/>
        <v>75.63587684069611</v>
      </c>
      <c r="M44" s="11">
        <f t="shared" si="11"/>
        <v>100</v>
      </c>
      <c r="N44" s="1">
        <f t="shared" si="12"/>
        <v>61.98019801980198</v>
      </c>
      <c r="O44" s="1">
        <f t="shared" si="12"/>
        <v>38.01980198019802</v>
      </c>
      <c r="P44" s="11">
        <f t="shared" si="12"/>
        <v>100</v>
      </c>
      <c r="Q44" s="1">
        <f t="shared" si="13"/>
        <v>45.13367377590868</v>
      </c>
      <c r="R44" s="1">
        <f t="shared" si="13"/>
        <v>54.866326224091324</v>
      </c>
      <c r="S44" s="11">
        <f t="shared" si="13"/>
        <v>100</v>
      </c>
    </row>
    <row r="47" spans="1:9" ht="12.75">
      <c r="A47" s="4" t="str">
        <f>CONCATENATE("New Admissions (All Races): ",$A$1)</f>
        <v>New Admissions (All Races): TENNESSEE</v>
      </c>
      <c r="I47" s="4" t="str">
        <f>CONCATENATE("Percent of Total, New Admissions (All Races): ",$A$1)</f>
        <v>Percent of Total, New Admissions (All Races): TENNESSEE</v>
      </c>
    </row>
    <row r="48" spans="1:15" s="4" customFormat="1" ht="12.75">
      <c r="A48" s="18" t="s">
        <v>21</v>
      </c>
      <c r="B48" s="14" t="s">
        <v>15</v>
      </c>
      <c r="C48" s="14" t="s">
        <v>16</v>
      </c>
      <c r="D48" s="14" t="s">
        <v>17</v>
      </c>
      <c r="E48" s="14" t="s">
        <v>18</v>
      </c>
      <c r="F48" s="14" t="s">
        <v>19</v>
      </c>
      <c r="G48" s="14" t="s">
        <v>20</v>
      </c>
      <c r="I48" s="18" t="s">
        <v>21</v>
      </c>
      <c r="J48" s="14" t="s">
        <v>15</v>
      </c>
      <c r="K48" s="14" t="s">
        <v>16</v>
      </c>
      <c r="L48" s="14" t="s">
        <v>17</v>
      </c>
      <c r="M48" s="14" t="s">
        <v>18</v>
      </c>
      <c r="N48" s="14" t="s">
        <v>19</v>
      </c>
      <c r="O48" s="14" t="s">
        <v>20</v>
      </c>
    </row>
    <row r="49" spans="1:15" ht="12.75">
      <c r="A49" s="9">
        <v>1983</v>
      </c>
      <c r="B49">
        <v>688</v>
      </c>
      <c r="C49">
        <v>1283</v>
      </c>
      <c r="D49">
        <v>605</v>
      </c>
      <c r="E49">
        <v>201</v>
      </c>
      <c r="F49">
        <v>357</v>
      </c>
      <c r="G49">
        <v>3134</v>
      </c>
      <c r="I49" s="9">
        <v>1983</v>
      </c>
      <c r="J49" s="1">
        <f aca="true" t="shared" si="14" ref="J49:O52">(B49/$G49)*100</f>
        <v>21.952776005105296</v>
      </c>
      <c r="K49" s="1">
        <f t="shared" si="14"/>
        <v>40.93809827696235</v>
      </c>
      <c r="L49" s="1">
        <f t="shared" si="14"/>
        <v>19.304403318442883</v>
      </c>
      <c r="M49" s="1">
        <f t="shared" si="14"/>
        <v>6.413529036375238</v>
      </c>
      <c r="N49" s="1">
        <f t="shared" si="14"/>
        <v>11.391193363114231</v>
      </c>
      <c r="O49">
        <f t="shared" si="14"/>
        <v>100</v>
      </c>
    </row>
    <row r="50" spans="1:15" ht="12.75">
      <c r="A50" s="9">
        <v>1984</v>
      </c>
      <c r="B50">
        <v>697</v>
      </c>
      <c r="C50">
        <v>749</v>
      </c>
      <c r="D50">
        <v>250</v>
      </c>
      <c r="E50">
        <v>111</v>
      </c>
      <c r="F50">
        <v>358</v>
      </c>
      <c r="G50">
        <v>2165</v>
      </c>
      <c r="I50" s="9">
        <v>1984</v>
      </c>
      <c r="J50" s="1">
        <f t="shared" si="14"/>
        <v>32.19399538106236</v>
      </c>
      <c r="K50" s="1">
        <f t="shared" si="14"/>
        <v>34.595842956120094</v>
      </c>
      <c r="L50" s="1">
        <f t="shared" si="14"/>
        <v>11.547344110854503</v>
      </c>
      <c r="M50" s="1">
        <f t="shared" si="14"/>
        <v>5.1270207852194</v>
      </c>
      <c r="N50" s="1">
        <f t="shared" si="14"/>
        <v>16.535796766743648</v>
      </c>
      <c r="O50">
        <f t="shared" si="14"/>
        <v>100</v>
      </c>
    </row>
    <row r="51" spans="1:15" ht="12.75">
      <c r="A51" s="9">
        <v>1985</v>
      </c>
      <c r="B51">
        <v>628</v>
      </c>
      <c r="C51">
        <v>670</v>
      </c>
      <c r="D51">
        <v>211</v>
      </c>
      <c r="E51">
        <v>88</v>
      </c>
      <c r="F51">
        <v>159</v>
      </c>
      <c r="G51">
        <v>1756</v>
      </c>
      <c r="I51" s="9">
        <v>1985</v>
      </c>
      <c r="J51" s="1">
        <f t="shared" si="14"/>
        <v>35.7630979498861</v>
      </c>
      <c r="K51" s="1">
        <f t="shared" si="14"/>
        <v>38.15489749430524</v>
      </c>
      <c r="L51" s="1">
        <f t="shared" si="14"/>
        <v>12.015945330296129</v>
      </c>
      <c r="M51" s="1">
        <f t="shared" si="14"/>
        <v>5.0113895216400905</v>
      </c>
      <c r="N51" s="1">
        <f t="shared" si="14"/>
        <v>9.054669703872438</v>
      </c>
      <c r="O51">
        <f t="shared" si="14"/>
        <v>100</v>
      </c>
    </row>
    <row r="52" spans="1:15" ht="12.75">
      <c r="A52" s="9">
        <v>1986</v>
      </c>
      <c r="B52">
        <v>833</v>
      </c>
      <c r="C52">
        <v>1122</v>
      </c>
      <c r="D52">
        <v>426</v>
      </c>
      <c r="E52">
        <v>219</v>
      </c>
      <c r="F52">
        <v>344</v>
      </c>
      <c r="G52">
        <v>2944</v>
      </c>
      <c r="I52" s="9">
        <v>1986</v>
      </c>
      <c r="J52" s="1">
        <f t="shared" si="14"/>
        <v>28.294836956521742</v>
      </c>
      <c r="K52" s="1">
        <f t="shared" si="14"/>
        <v>38.11141304347826</v>
      </c>
      <c r="L52" s="1">
        <f t="shared" si="14"/>
        <v>14.470108695652172</v>
      </c>
      <c r="M52" s="1">
        <f t="shared" si="14"/>
        <v>7.438858695652175</v>
      </c>
      <c r="N52" s="1">
        <f t="shared" si="14"/>
        <v>11.684782608695652</v>
      </c>
      <c r="O52">
        <f t="shared" si="14"/>
        <v>100</v>
      </c>
    </row>
    <row r="53" spans="1:15" ht="12.75">
      <c r="A53" s="9">
        <v>1987</v>
      </c>
      <c r="B53">
        <v>822</v>
      </c>
      <c r="C53">
        <v>1052</v>
      </c>
      <c r="D53">
        <v>556</v>
      </c>
      <c r="E53">
        <v>310</v>
      </c>
      <c r="F53">
        <v>358</v>
      </c>
      <c r="G53">
        <v>3098</v>
      </c>
      <c r="I53" s="9">
        <v>1987</v>
      </c>
      <c r="J53" s="1">
        <f aca="true" t="shared" si="15" ref="J53:J65">(B53/$G53)*100</f>
        <v>26.533247256294384</v>
      </c>
      <c r="K53" s="1">
        <f aca="true" t="shared" si="16" ref="K53:K65">(C53/$G53)*100</f>
        <v>33.95739186571982</v>
      </c>
      <c r="L53" s="1">
        <f aca="true" t="shared" si="17" ref="L53:L65">(D53/$G53)*100</f>
        <v>17.947062621045838</v>
      </c>
      <c r="M53" s="1">
        <f aca="true" t="shared" si="18" ref="M53:M65">(E53/$G53)*100</f>
        <v>10.00645577792124</v>
      </c>
      <c r="N53" s="1">
        <f aca="true" t="shared" si="19" ref="N53:N65">(F53/$G53)*100</f>
        <v>11.555842479018722</v>
      </c>
      <c r="O53">
        <f aca="true" t="shared" si="20" ref="O53:O65">(G53/$G53)*100</f>
        <v>100</v>
      </c>
    </row>
    <row r="54" spans="1:15" ht="12.75">
      <c r="A54" s="9">
        <v>1988</v>
      </c>
      <c r="B54">
        <v>987</v>
      </c>
      <c r="C54">
        <v>1300</v>
      </c>
      <c r="D54">
        <v>618</v>
      </c>
      <c r="E54">
        <v>532</v>
      </c>
      <c r="F54">
        <v>465</v>
      </c>
      <c r="G54">
        <v>3902</v>
      </c>
      <c r="I54" s="9">
        <v>1988</v>
      </c>
      <c r="J54" s="1">
        <f t="shared" si="15"/>
        <v>25.29472065607381</v>
      </c>
      <c r="K54" s="1">
        <f t="shared" si="16"/>
        <v>33.31624807790877</v>
      </c>
      <c r="L54" s="1">
        <f t="shared" si="17"/>
        <v>15.83803177857509</v>
      </c>
      <c r="M54" s="1">
        <f t="shared" si="18"/>
        <v>13.634033828805741</v>
      </c>
      <c r="N54" s="1">
        <f t="shared" si="19"/>
        <v>11.916965658636597</v>
      </c>
      <c r="O54">
        <f t="shared" si="20"/>
        <v>100</v>
      </c>
    </row>
    <row r="55" spans="1:15" ht="12.75">
      <c r="A55" s="9">
        <v>1989</v>
      </c>
      <c r="B55">
        <v>1023</v>
      </c>
      <c r="C55">
        <v>1148</v>
      </c>
      <c r="D55">
        <v>582</v>
      </c>
      <c r="E55">
        <v>1373</v>
      </c>
      <c r="F55">
        <v>495</v>
      </c>
      <c r="G55">
        <v>4621</v>
      </c>
      <c r="I55" s="9">
        <v>1989</v>
      </c>
      <c r="J55" s="1">
        <f t="shared" si="15"/>
        <v>22.13806535381952</v>
      </c>
      <c r="K55" s="1">
        <f t="shared" si="16"/>
        <v>24.843107552477818</v>
      </c>
      <c r="L55" s="1">
        <f t="shared" si="17"/>
        <v>12.59467647695304</v>
      </c>
      <c r="M55" s="1">
        <f t="shared" si="18"/>
        <v>29.712183510062758</v>
      </c>
      <c r="N55" s="1">
        <f t="shared" si="19"/>
        <v>10.711967106686865</v>
      </c>
      <c r="O55">
        <f t="shared" si="20"/>
        <v>100</v>
      </c>
    </row>
    <row r="56" spans="1:15" ht="12.75">
      <c r="A56" s="9">
        <v>1990</v>
      </c>
      <c r="B56">
        <v>1135</v>
      </c>
      <c r="C56">
        <v>1334</v>
      </c>
      <c r="D56">
        <v>612</v>
      </c>
      <c r="E56">
        <v>1289</v>
      </c>
      <c r="F56">
        <v>4376</v>
      </c>
      <c r="G56">
        <v>8746</v>
      </c>
      <c r="I56" s="9">
        <v>1990</v>
      </c>
      <c r="J56" s="1">
        <f t="shared" si="15"/>
        <v>12.97736107935056</v>
      </c>
      <c r="K56" s="1">
        <f t="shared" si="16"/>
        <v>15.252686942602335</v>
      </c>
      <c r="L56" s="1">
        <f t="shared" si="17"/>
        <v>6.997484564372285</v>
      </c>
      <c r="M56" s="1">
        <f t="shared" si="18"/>
        <v>14.738166018751429</v>
      </c>
      <c r="N56" s="1">
        <f t="shared" si="19"/>
        <v>50.034301394923396</v>
      </c>
      <c r="O56">
        <f t="shared" si="20"/>
        <v>100</v>
      </c>
    </row>
    <row r="57" spans="1:15" ht="12.75">
      <c r="A57" s="9">
        <v>1991</v>
      </c>
      <c r="B57">
        <v>1236</v>
      </c>
      <c r="C57">
        <v>1376</v>
      </c>
      <c r="D57">
        <v>620</v>
      </c>
      <c r="E57">
        <v>1244</v>
      </c>
      <c r="F57">
        <v>9252</v>
      </c>
      <c r="G57">
        <v>13728</v>
      </c>
      <c r="I57" s="9">
        <v>1991</v>
      </c>
      <c r="J57" s="1">
        <f t="shared" si="15"/>
        <v>9.003496503496503</v>
      </c>
      <c r="K57" s="1">
        <f t="shared" si="16"/>
        <v>10.023310023310025</v>
      </c>
      <c r="L57" s="1">
        <f t="shared" si="17"/>
        <v>4.516317016317016</v>
      </c>
      <c r="M57" s="1">
        <f t="shared" si="18"/>
        <v>9.061771561771561</v>
      </c>
      <c r="N57" s="1">
        <f t="shared" si="19"/>
        <v>67.3951048951049</v>
      </c>
      <c r="O57">
        <f t="shared" si="20"/>
        <v>100</v>
      </c>
    </row>
    <row r="58" spans="1:15" ht="12.75">
      <c r="A58" s="9">
        <v>1992</v>
      </c>
      <c r="B58">
        <v>183</v>
      </c>
      <c r="C58">
        <v>186</v>
      </c>
      <c r="D58">
        <v>116</v>
      </c>
      <c r="E58">
        <v>200</v>
      </c>
      <c r="F58">
        <v>111</v>
      </c>
      <c r="G58">
        <v>796</v>
      </c>
      <c r="I58" s="9">
        <v>1992</v>
      </c>
      <c r="J58" s="1">
        <f t="shared" si="15"/>
        <v>22.98994974874372</v>
      </c>
      <c r="K58" s="1">
        <f t="shared" si="16"/>
        <v>23.366834170854272</v>
      </c>
      <c r="L58" s="1">
        <f t="shared" si="17"/>
        <v>14.572864321608039</v>
      </c>
      <c r="M58" s="1">
        <f t="shared" si="18"/>
        <v>25.125628140703515</v>
      </c>
      <c r="N58" s="1">
        <f t="shared" si="19"/>
        <v>13.944723618090451</v>
      </c>
      <c r="O58">
        <f t="shared" si="20"/>
        <v>100</v>
      </c>
    </row>
    <row r="59" spans="1:15" ht="12.75">
      <c r="A59" s="9">
        <v>1993</v>
      </c>
      <c r="B59">
        <v>437</v>
      </c>
      <c r="C59">
        <v>1296</v>
      </c>
      <c r="D59">
        <v>346</v>
      </c>
      <c r="E59">
        <v>610</v>
      </c>
      <c r="F59">
        <v>311</v>
      </c>
      <c r="G59">
        <v>3000</v>
      </c>
      <c r="I59" s="9">
        <v>1993</v>
      </c>
      <c r="J59" s="1">
        <f t="shared" si="15"/>
        <v>14.566666666666666</v>
      </c>
      <c r="K59" s="1">
        <f t="shared" si="16"/>
        <v>43.2</v>
      </c>
      <c r="L59" s="1">
        <f t="shared" si="17"/>
        <v>11.533333333333333</v>
      </c>
      <c r="M59" s="1">
        <f t="shared" si="18"/>
        <v>20.333333333333332</v>
      </c>
      <c r="N59" s="1">
        <f t="shared" si="19"/>
        <v>10.366666666666667</v>
      </c>
      <c r="O59">
        <f t="shared" si="20"/>
        <v>100</v>
      </c>
    </row>
    <row r="60" spans="1:15" ht="12.75">
      <c r="A60" s="9">
        <v>1994</v>
      </c>
      <c r="B60">
        <v>156</v>
      </c>
      <c r="C60">
        <v>158</v>
      </c>
      <c r="D60">
        <v>120</v>
      </c>
      <c r="E60">
        <v>181</v>
      </c>
      <c r="F60">
        <v>416</v>
      </c>
      <c r="G60">
        <v>1031</v>
      </c>
      <c r="I60" s="9">
        <v>1994</v>
      </c>
      <c r="J60" s="1">
        <f t="shared" si="15"/>
        <v>15.13094083414161</v>
      </c>
      <c r="K60" s="1">
        <f t="shared" si="16"/>
        <v>15.324927255092144</v>
      </c>
      <c r="L60" s="1">
        <f t="shared" si="17"/>
        <v>11.639185257032008</v>
      </c>
      <c r="M60" s="1">
        <f t="shared" si="18"/>
        <v>17.55577109602328</v>
      </c>
      <c r="N60" s="1">
        <f t="shared" si="19"/>
        <v>40.34917555771096</v>
      </c>
      <c r="O60">
        <f t="shared" si="20"/>
        <v>100</v>
      </c>
    </row>
    <row r="61" spans="1:15" ht="12.75">
      <c r="A61" s="9">
        <v>1995</v>
      </c>
      <c r="B61">
        <v>203</v>
      </c>
      <c r="C61">
        <v>178</v>
      </c>
      <c r="D61">
        <v>160</v>
      </c>
      <c r="E61">
        <v>260</v>
      </c>
      <c r="F61">
        <v>282</v>
      </c>
      <c r="G61">
        <v>1083</v>
      </c>
      <c r="I61" s="9">
        <v>1995</v>
      </c>
      <c r="J61" s="1">
        <f t="shared" si="15"/>
        <v>18.74422899353647</v>
      </c>
      <c r="K61" s="1">
        <f t="shared" si="16"/>
        <v>16.43582640812558</v>
      </c>
      <c r="L61" s="1">
        <f t="shared" si="17"/>
        <v>14.773776546629733</v>
      </c>
      <c r="M61" s="1">
        <f t="shared" si="18"/>
        <v>24.007386888273317</v>
      </c>
      <c r="N61" s="1">
        <f t="shared" si="19"/>
        <v>26.038781163434905</v>
      </c>
      <c r="O61">
        <f t="shared" si="20"/>
        <v>100</v>
      </c>
    </row>
    <row r="62" spans="1:15" ht="12.75">
      <c r="A62" s="9">
        <v>1996</v>
      </c>
      <c r="B62">
        <v>188</v>
      </c>
      <c r="C62">
        <v>196</v>
      </c>
      <c r="D62">
        <v>186</v>
      </c>
      <c r="E62">
        <v>233</v>
      </c>
      <c r="F62">
        <v>316</v>
      </c>
      <c r="G62">
        <v>1119</v>
      </c>
      <c r="I62" s="9">
        <v>1996</v>
      </c>
      <c r="J62" s="1">
        <f t="shared" si="15"/>
        <v>16.80071492403932</v>
      </c>
      <c r="K62" s="1">
        <f t="shared" si="16"/>
        <v>17.515638963360143</v>
      </c>
      <c r="L62" s="1">
        <f t="shared" si="17"/>
        <v>16.621983914209114</v>
      </c>
      <c r="M62" s="1">
        <f t="shared" si="18"/>
        <v>20.822162645218945</v>
      </c>
      <c r="N62" s="1">
        <f t="shared" si="19"/>
        <v>28.239499553172475</v>
      </c>
      <c r="O62">
        <f t="shared" si="20"/>
        <v>100</v>
      </c>
    </row>
    <row r="63" spans="1:15" ht="12.75">
      <c r="A63" s="9">
        <v>1997</v>
      </c>
      <c r="B63">
        <v>209</v>
      </c>
      <c r="C63">
        <v>232</v>
      </c>
      <c r="D63">
        <v>213</v>
      </c>
      <c r="E63">
        <v>287</v>
      </c>
      <c r="F63">
        <v>452</v>
      </c>
      <c r="G63">
        <v>1393</v>
      </c>
      <c r="I63" s="9">
        <v>1997</v>
      </c>
      <c r="J63" s="1">
        <f t="shared" si="15"/>
        <v>15.003589375448673</v>
      </c>
      <c r="K63" s="1">
        <f t="shared" si="16"/>
        <v>16.654702081837762</v>
      </c>
      <c r="L63" s="1">
        <f t="shared" si="17"/>
        <v>15.290739411342427</v>
      </c>
      <c r="M63" s="1">
        <f t="shared" si="18"/>
        <v>20.603015075376884</v>
      </c>
      <c r="N63" s="1">
        <f t="shared" si="19"/>
        <v>32.44795405599425</v>
      </c>
      <c r="O63">
        <f t="shared" si="20"/>
        <v>100</v>
      </c>
    </row>
    <row r="64" spans="1:15" ht="12.75">
      <c r="A64" s="9">
        <v>1998</v>
      </c>
      <c r="B64">
        <v>263</v>
      </c>
      <c r="C64">
        <v>234</v>
      </c>
      <c r="D64">
        <v>241</v>
      </c>
      <c r="E64">
        <v>302</v>
      </c>
      <c r="F64">
        <v>246</v>
      </c>
      <c r="G64">
        <v>1286</v>
      </c>
      <c r="I64" s="9">
        <v>1998</v>
      </c>
      <c r="J64" s="1">
        <f t="shared" si="15"/>
        <v>20.45101088646967</v>
      </c>
      <c r="K64" s="1">
        <f t="shared" si="16"/>
        <v>18.195956454121305</v>
      </c>
      <c r="L64" s="1">
        <f t="shared" si="17"/>
        <v>18.740279937791602</v>
      </c>
      <c r="M64" s="1">
        <f t="shared" si="18"/>
        <v>23.48367029548989</v>
      </c>
      <c r="N64" s="1">
        <f t="shared" si="19"/>
        <v>19.12908242612753</v>
      </c>
      <c r="O64">
        <f t="shared" si="20"/>
        <v>100</v>
      </c>
    </row>
    <row r="65" spans="1:15" ht="12.75">
      <c r="A65" s="9">
        <v>1999</v>
      </c>
      <c r="B65">
        <v>1496</v>
      </c>
      <c r="C65">
        <v>1746</v>
      </c>
      <c r="D65">
        <v>1462</v>
      </c>
      <c r="E65">
        <v>1526</v>
      </c>
      <c r="F65">
        <v>511</v>
      </c>
      <c r="G65">
        <v>6741</v>
      </c>
      <c r="I65" s="9">
        <v>1999</v>
      </c>
      <c r="J65" s="1">
        <f t="shared" si="15"/>
        <v>22.19255303367453</v>
      </c>
      <c r="K65" s="1">
        <f t="shared" si="16"/>
        <v>25.901201602136183</v>
      </c>
      <c r="L65" s="1">
        <f t="shared" si="17"/>
        <v>21.688176828363744</v>
      </c>
      <c r="M65" s="1">
        <f t="shared" si="18"/>
        <v>22.63759086188993</v>
      </c>
      <c r="N65" s="1">
        <f t="shared" si="19"/>
        <v>7.580477673935618</v>
      </c>
      <c r="O65">
        <f t="shared" si="20"/>
        <v>100</v>
      </c>
    </row>
    <row r="66" spans="1:14" ht="12.75">
      <c r="A66" t="s">
        <v>35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TENNESSEE</v>
      </c>
      <c r="I68" s="4" t="str">
        <f>CONCATENATE("Black New Admissions: ",$A$1)</f>
        <v>Black New Admissions: TENNESSEE</v>
      </c>
    </row>
    <row r="69" spans="1:15" s="4" customFormat="1" ht="12.75">
      <c r="A69" s="18" t="s">
        <v>21</v>
      </c>
      <c r="B69" s="14" t="s">
        <v>15</v>
      </c>
      <c r="C69" s="14" t="s">
        <v>16</v>
      </c>
      <c r="D69" s="14" t="s">
        <v>17</v>
      </c>
      <c r="E69" s="14" t="s">
        <v>18</v>
      </c>
      <c r="F69" s="14" t="s">
        <v>19</v>
      </c>
      <c r="G69" s="14" t="s">
        <v>20</v>
      </c>
      <c r="I69" s="18" t="s">
        <v>21</v>
      </c>
      <c r="J69" s="14" t="s">
        <v>15</v>
      </c>
      <c r="K69" s="14" t="s">
        <v>16</v>
      </c>
      <c r="L69" s="14" t="s">
        <v>17</v>
      </c>
      <c r="M69" s="14" t="s">
        <v>18</v>
      </c>
      <c r="N69" s="14" t="s">
        <v>19</v>
      </c>
      <c r="O69" s="14" t="s">
        <v>20</v>
      </c>
    </row>
    <row r="70" spans="1:15" ht="12.75">
      <c r="A70" s="9">
        <v>1983</v>
      </c>
      <c r="B70">
        <v>341</v>
      </c>
      <c r="C70">
        <v>657</v>
      </c>
      <c r="D70">
        <v>325</v>
      </c>
      <c r="E70">
        <v>156</v>
      </c>
      <c r="F70">
        <v>211</v>
      </c>
      <c r="G70">
        <v>1690</v>
      </c>
      <c r="I70" s="9">
        <v>1983</v>
      </c>
      <c r="J70">
        <v>347</v>
      </c>
      <c r="K70">
        <v>626</v>
      </c>
      <c r="L70">
        <v>280</v>
      </c>
      <c r="M70">
        <v>45</v>
      </c>
      <c r="N70">
        <v>146</v>
      </c>
      <c r="O70">
        <v>1444</v>
      </c>
    </row>
    <row r="71" spans="1:15" ht="12.75">
      <c r="A71" s="9">
        <v>1984</v>
      </c>
      <c r="B71">
        <v>369</v>
      </c>
      <c r="C71">
        <v>374</v>
      </c>
      <c r="D71">
        <v>141</v>
      </c>
      <c r="E71">
        <v>91</v>
      </c>
      <c r="F71">
        <v>247</v>
      </c>
      <c r="G71">
        <v>1222</v>
      </c>
      <c r="I71" s="9">
        <v>1984</v>
      </c>
      <c r="J71">
        <v>328</v>
      </c>
      <c r="K71">
        <v>375</v>
      </c>
      <c r="L71">
        <v>109</v>
      </c>
      <c r="M71">
        <v>20</v>
      </c>
      <c r="N71">
        <v>111</v>
      </c>
      <c r="O71">
        <v>943</v>
      </c>
    </row>
    <row r="72" spans="1:15" ht="12.75">
      <c r="A72" s="9">
        <v>1985</v>
      </c>
      <c r="B72">
        <v>373</v>
      </c>
      <c r="C72">
        <v>400</v>
      </c>
      <c r="D72">
        <v>127</v>
      </c>
      <c r="E72">
        <v>55</v>
      </c>
      <c r="F72">
        <v>120</v>
      </c>
      <c r="G72">
        <v>1075</v>
      </c>
      <c r="I72" s="9">
        <v>1985</v>
      </c>
      <c r="J72">
        <v>255</v>
      </c>
      <c r="K72">
        <v>270</v>
      </c>
      <c r="L72">
        <v>84</v>
      </c>
      <c r="M72">
        <v>33</v>
      </c>
      <c r="N72">
        <v>39</v>
      </c>
      <c r="O72">
        <v>681</v>
      </c>
    </row>
    <row r="73" spans="1:15" ht="12.75">
      <c r="A73" s="9">
        <v>1986</v>
      </c>
      <c r="B73">
        <v>445</v>
      </c>
      <c r="C73">
        <v>606</v>
      </c>
      <c r="D73">
        <v>244</v>
      </c>
      <c r="E73">
        <v>156</v>
      </c>
      <c r="F73">
        <v>228</v>
      </c>
      <c r="G73">
        <v>1679</v>
      </c>
      <c r="I73" s="9">
        <v>1986</v>
      </c>
      <c r="J73">
        <v>388</v>
      </c>
      <c r="K73">
        <v>516</v>
      </c>
      <c r="L73">
        <v>182</v>
      </c>
      <c r="M73">
        <v>63</v>
      </c>
      <c r="N73">
        <v>116</v>
      </c>
      <c r="O73">
        <v>1265</v>
      </c>
    </row>
    <row r="74" spans="1:15" ht="12.75">
      <c r="A74" s="9">
        <v>1987</v>
      </c>
      <c r="B74">
        <v>438</v>
      </c>
      <c r="C74">
        <v>588</v>
      </c>
      <c r="D74">
        <v>334</v>
      </c>
      <c r="E74">
        <v>179</v>
      </c>
      <c r="F74">
        <v>239</v>
      </c>
      <c r="G74">
        <v>1778</v>
      </c>
      <c r="I74" s="9">
        <v>1987</v>
      </c>
      <c r="J74">
        <v>384</v>
      </c>
      <c r="K74">
        <v>464</v>
      </c>
      <c r="L74">
        <v>222</v>
      </c>
      <c r="M74">
        <v>131</v>
      </c>
      <c r="N74">
        <v>119</v>
      </c>
      <c r="O74">
        <v>1320</v>
      </c>
    </row>
    <row r="75" spans="1:15" ht="12.75">
      <c r="A75" s="9">
        <v>1988</v>
      </c>
      <c r="B75">
        <v>529</v>
      </c>
      <c r="C75">
        <v>657</v>
      </c>
      <c r="D75">
        <v>349</v>
      </c>
      <c r="E75">
        <v>228</v>
      </c>
      <c r="F75">
        <v>246</v>
      </c>
      <c r="G75">
        <v>2009</v>
      </c>
      <c r="I75" s="9">
        <v>1988</v>
      </c>
      <c r="J75">
        <v>458</v>
      </c>
      <c r="K75">
        <v>643</v>
      </c>
      <c r="L75">
        <v>269</v>
      </c>
      <c r="M75">
        <v>304</v>
      </c>
      <c r="N75">
        <v>219</v>
      </c>
      <c r="O75">
        <v>1893</v>
      </c>
    </row>
    <row r="76" spans="1:15" ht="12.75">
      <c r="A76" s="9">
        <v>1989</v>
      </c>
      <c r="B76">
        <v>516</v>
      </c>
      <c r="C76">
        <v>569</v>
      </c>
      <c r="D76">
        <v>344</v>
      </c>
      <c r="E76">
        <v>331</v>
      </c>
      <c r="F76">
        <v>271</v>
      </c>
      <c r="G76">
        <v>2031</v>
      </c>
      <c r="I76" s="9">
        <v>1989</v>
      </c>
      <c r="J76">
        <v>507</v>
      </c>
      <c r="K76">
        <v>579</v>
      </c>
      <c r="L76">
        <v>238</v>
      </c>
      <c r="M76">
        <v>1042</v>
      </c>
      <c r="N76">
        <v>224</v>
      </c>
      <c r="O76">
        <v>2590</v>
      </c>
    </row>
    <row r="77" spans="1:15" ht="12.75">
      <c r="A77" s="9">
        <v>1990</v>
      </c>
      <c r="B77">
        <v>558</v>
      </c>
      <c r="C77">
        <v>682</v>
      </c>
      <c r="D77">
        <v>368</v>
      </c>
      <c r="E77">
        <v>317</v>
      </c>
      <c r="F77">
        <v>2631</v>
      </c>
      <c r="G77">
        <v>4556</v>
      </c>
      <c r="I77" s="9">
        <v>1990</v>
      </c>
      <c r="J77">
        <v>577</v>
      </c>
      <c r="K77">
        <v>652</v>
      </c>
      <c r="L77">
        <v>244</v>
      </c>
      <c r="M77">
        <v>972</v>
      </c>
      <c r="N77">
        <v>1745</v>
      </c>
      <c r="O77">
        <v>4190</v>
      </c>
    </row>
    <row r="78" spans="1:15" ht="12.75">
      <c r="A78" s="9">
        <v>1991</v>
      </c>
      <c r="B78">
        <v>603</v>
      </c>
      <c r="C78">
        <v>608</v>
      </c>
      <c r="D78">
        <v>359</v>
      </c>
      <c r="E78">
        <v>255</v>
      </c>
      <c r="F78">
        <v>5783</v>
      </c>
      <c r="G78">
        <v>7608</v>
      </c>
      <c r="I78" s="9">
        <v>1991</v>
      </c>
      <c r="J78">
        <v>633</v>
      </c>
      <c r="K78">
        <v>768</v>
      </c>
      <c r="L78">
        <v>261</v>
      </c>
      <c r="M78">
        <v>989</v>
      </c>
      <c r="N78">
        <v>3469</v>
      </c>
      <c r="O78">
        <v>6120</v>
      </c>
    </row>
    <row r="79" spans="1:15" ht="12.75">
      <c r="A79" s="9">
        <v>1992</v>
      </c>
      <c r="B79">
        <v>135</v>
      </c>
      <c r="C79">
        <v>149</v>
      </c>
      <c r="D79">
        <v>94</v>
      </c>
      <c r="E79">
        <v>88</v>
      </c>
      <c r="F79">
        <v>90</v>
      </c>
      <c r="G79">
        <v>556</v>
      </c>
      <c r="I79" s="9">
        <v>1992</v>
      </c>
      <c r="J79">
        <v>46</v>
      </c>
      <c r="K79">
        <v>36</v>
      </c>
      <c r="L79">
        <v>22</v>
      </c>
      <c r="M79">
        <v>112</v>
      </c>
      <c r="N79">
        <v>21</v>
      </c>
      <c r="O79">
        <v>237</v>
      </c>
    </row>
    <row r="80" spans="1:15" ht="12.75">
      <c r="A80" s="9">
        <v>1993</v>
      </c>
      <c r="B80">
        <v>242</v>
      </c>
      <c r="C80">
        <v>635</v>
      </c>
      <c r="D80">
        <v>201</v>
      </c>
      <c r="E80">
        <v>141</v>
      </c>
      <c r="F80">
        <v>223</v>
      </c>
      <c r="G80">
        <v>1442</v>
      </c>
      <c r="I80" s="9">
        <v>1993</v>
      </c>
      <c r="J80">
        <v>194</v>
      </c>
      <c r="K80">
        <v>661</v>
      </c>
      <c r="L80">
        <v>145</v>
      </c>
      <c r="M80">
        <v>468</v>
      </c>
      <c r="N80">
        <v>88</v>
      </c>
      <c r="O80">
        <v>1556</v>
      </c>
    </row>
    <row r="81" spans="1:15" ht="12.75">
      <c r="A81" s="9">
        <v>1994</v>
      </c>
      <c r="B81">
        <v>112</v>
      </c>
      <c r="C81">
        <v>105</v>
      </c>
      <c r="D81">
        <v>90</v>
      </c>
      <c r="E81">
        <v>73</v>
      </c>
      <c r="F81">
        <v>288</v>
      </c>
      <c r="G81">
        <v>668</v>
      </c>
      <c r="I81" s="9">
        <v>1994</v>
      </c>
      <c r="J81">
        <v>43</v>
      </c>
      <c r="K81">
        <v>53</v>
      </c>
      <c r="L81">
        <v>30</v>
      </c>
      <c r="M81">
        <v>107</v>
      </c>
      <c r="N81">
        <v>126</v>
      </c>
      <c r="O81">
        <v>359</v>
      </c>
    </row>
    <row r="82" spans="1:15" ht="12.75">
      <c r="A82" s="9">
        <v>1995</v>
      </c>
      <c r="B82">
        <v>155</v>
      </c>
      <c r="C82">
        <v>126</v>
      </c>
      <c r="D82">
        <v>129</v>
      </c>
      <c r="E82">
        <v>93</v>
      </c>
      <c r="F82">
        <v>184</v>
      </c>
      <c r="G82">
        <v>687</v>
      </c>
      <c r="I82" s="9">
        <v>1995</v>
      </c>
      <c r="J82">
        <v>48</v>
      </c>
      <c r="K82">
        <v>51</v>
      </c>
      <c r="L82">
        <v>28</v>
      </c>
      <c r="M82">
        <v>165</v>
      </c>
      <c r="N82">
        <v>97</v>
      </c>
      <c r="O82">
        <v>389</v>
      </c>
    </row>
    <row r="83" spans="1:15" ht="12.75">
      <c r="A83" s="9">
        <v>1996</v>
      </c>
      <c r="B83">
        <v>132</v>
      </c>
      <c r="C83">
        <v>147</v>
      </c>
      <c r="D83">
        <v>147</v>
      </c>
      <c r="E83">
        <v>83</v>
      </c>
      <c r="F83">
        <v>203</v>
      </c>
      <c r="G83">
        <v>712</v>
      </c>
      <c r="I83" s="9">
        <v>1996</v>
      </c>
      <c r="J83">
        <v>56</v>
      </c>
      <c r="K83">
        <v>49</v>
      </c>
      <c r="L83">
        <v>39</v>
      </c>
      <c r="M83">
        <v>150</v>
      </c>
      <c r="N83">
        <v>111</v>
      </c>
      <c r="O83">
        <v>405</v>
      </c>
    </row>
    <row r="84" spans="1:15" ht="12.75">
      <c r="A84" s="9">
        <v>1997</v>
      </c>
      <c r="B84">
        <v>143</v>
      </c>
      <c r="C84">
        <v>177</v>
      </c>
      <c r="D84">
        <v>171</v>
      </c>
      <c r="E84">
        <v>93</v>
      </c>
      <c r="F84">
        <v>301</v>
      </c>
      <c r="G84">
        <v>885</v>
      </c>
      <c r="I84" s="9">
        <v>1997</v>
      </c>
      <c r="J84">
        <v>65</v>
      </c>
      <c r="K84">
        <v>55</v>
      </c>
      <c r="L84">
        <v>42</v>
      </c>
      <c r="M84">
        <v>193</v>
      </c>
      <c r="N84">
        <v>150</v>
      </c>
      <c r="O84">
        <v>505</v>
      </c>
    </row>
    <row r="85" spans="1:15" ht="12.75">
      <c r="A85" s="9">
        <v>1998</v>
      </c>
      <c r="B85">
        <v>193</v>
      </c>
      <c r="C85">
        <v>165</v>
      </c>
      <c r="D85">
        <v>192</v>
      </c>
      <c r="E85">
        <v>111</v>
      </c>
      <c r="F85">
        <v>170</v>
      </c>
      <c r="G85">
        <v>831</v>
      </c>
      <c r="I85" s="9">
        <v>1998</v>
      </c>
      <c r="J85">
        <v>66</v>
      </c>
      <c r="K85">
        <v>68</v>
      </c>
      <c r="L85">
        <v>49</v>
      </c>
      <c r="M85">
        <v>189</v>
      </c>
      <c r="N85">
        <v>75</v>
      </c>
      <c r="O85">
        <v>447</v>
      </c>
    </row>
    <row r="86" spans="1:15" ht="12.75">
      <c r="A86" s="9">
        <v>1999</v>
      </c>
      <c r="B86">
        <v>741</v>
      </c>
      <c r="C86">
        <v>774</v>
      </c>
      <c r="D86">
        <v>813</v>
      </c>
      <c r="E86">
        <v>364</v>
      </c>
      <c r="F86">
        <v>313</v>
      </c>
      <c r="G86">
        <v>3005</v>
      </c>
      <c r="I86" s="9">
        <v>1999</v>
      </c>
      <c r="J86">
        <v>725</v>
      </c>
      <c r="K86">
        <v>964</v>
      </c>
      <c r="L86">
        <v>642</v>
      </c>
      <c r="M86">
        <v>1130</v>
      </c>
      <c r="N86">
        <v>192</v>
      </c>
      <c r="O86">
        <v>3653</v>
      </c>
    </row>
    <row r="88" spans="1:9" ht="12.75">
      <c r="A88" s="4" t="str">
        <f>CONCATENATE("Percent of Total Offenses, White New Admissions: ",$A$1)</f>
        <v>Percent of Total Offenses, White New Admissions: TENNESSEE</v>
      </c>
      <c r="I88" s="4" t="str">
        <f>CONCATENATE("Percent of Total Offenses, Black New Admissions: ",$A$1)</f>
        <v>Percent of Total Offenses, Black New Admissions: TENNESSEE</v>
      </c>
    </row>
    <row r="89" spans="1:15" s="4" customFormat="1" ht="12.75">
      <c r="A89" s="18" t="s">
        <v>21</v>
      </c>
      <c r="B89" s="14" t="s">
        <v>15</v>
      </c>
      <c r="C89" s="14" t="s">
        <v>16</v>
      </c>
      <c r="D89" s="14" t="s">
        <v>17</v>
      </c>
      <c r="E89" s="14" t="s">
        <v>18</v>
      </c>
      <c r="F89" s="14" t="s">
        <v>19</v>
      </c>
      <c r="G89" s="14" t="s">
        <v>20</v>
      </c>
      <c r="I89" s="18" t="s">
        <v>21</v>
      </c>
      <c r="J89" s="14" t="s">
        <v>15</v>
      </c>
      <c r="K89" s="14" t="s">
        <v>16</v>
      </c>
      <c r="L89" s="14" t="s">
        <v>17</v>
      </c>
      <c r="M89" s="14" t="s">
        <v>18</v>
      </c>
      <c r="N89" s="14" t="s">
        <v>19</v>
      </c>
      <c r="O89" s="14" t="s">
        <v>20</v>
      </c>
    </row>
    <row r="90" spans="1:15" ht="12.75">
      <c r="A90" s="9">
        <v>1983</v>
      </c>
      <c r="B90" s="1">
        <f aca="true" t="shared" si="21" ref="B90:G90">(B70/$G70)*100</f>
        <v>20.17751479289941</v>
      </c>
      <c r="C90" s="1">
        <f t="shared" si="21"/>
        <v>38.875739644970416</v>
      </c>
      <c r="D90" s="1">
        <f t="shared" si="21"/>
        <v>19.230769230769234</v>
      </c>
      <c r="E90" s="1">
        <f t="shared" si="21"/>
        <v>9.230769230769232</v>
      </c>
      <c r="F90" s="1">
        <f t="shared" si="21"/>
        <v>12.485207100591717</v>
      </c>
      <c r="G90" s="1">
        <f t="shared" si="21"/>
        <v>100</v>
      </c>
      <c r="I90" s="9">
        <v>1983</v>
      </c>
      <c r="J90" s="1">
        <f aca="true" t="shared" si="22" ref="J90:O90">(J70/$O70)*100</f>
        <v>24.030470914127424</v>
      </c>
      <c r="K90" s="1">
        <f t="shared" si="22"/>
        <v>43.35180055401662</v>
      </c>
      <c r="L90" s="1">
        <f t="shared" si="22"/>
        <v>19.390581717451525</v>
      </c>
      <c r="M90" s="1">
        <f t="shared" si="22"/>
        <v>3.1163434903047094</v>
      </c>
      <c r="N90" s="1">
        <f t="shared" si="22"/>
        <v>10.110803324099724</v>
      </c>
      <c r="O90" s="1">
        <f t="shared" si="22"/>
        <v>100</v>
      </c>
    </row>
    <row r="91" spans="1:15" ht="12.75">
      <c r="A91" s="9">
        <v>1984</v>
      </c>
      <c r="B91" s="1">
        <f aca="true" t="shared" si="23" ref="B91:G91">(B71/$G71)*100</f>
        <v>30.196399345335518</v>
      </c>
      <c r="C91" s="1">
        <f t="shared" si="23"/>
        <v>30.605564648117838</v>
      </c>
      <c r="D91" s="1">
        <f t="shared" si="23"/>
        <v>11.538461538461538</v>
      </c>
      <c r="E91" s="1">
        <f t="shared" si="23"/>
        <v>7.446808510638298</v>
      </c>
      <c r="F91" s="1">
        <f t="shared" si="23"/>
        <v>20.212765957446805</v>
      </c>
      <c r="G91" s="1">
        <f t="shared" si="23"/>
        <v>100</v>
      </c>
      <c r="I91" s="9">
        <v>1984</v>
      </c>
      <c r="J91" s="1">
        <f aca="true" t="shared" si="24" ref="J91:O91">(J71/$O71)*100</f>
        <v>34.78260869565217</v>
      </c>
      <c r="K91" s="1">
        <f t="shared" si="24"/>
        <v>39.76670201484623</v>
      </c>
      <c r="L91" s="1">
        <f t="shared" si="24"/>
        <v>11.558854718981973</v>
      </c>
      <c r="M91" s="1">
        <f t="shared" si="24"/>
        <v>2.1208907741251326</v>
      </c>
      <c r="N91" s="1">
        <f t="shared" si="24"/>
        <v>11.770943796394485</v>
      </c>
      <c r="O91" s="1">
        <f t="shared" si="24"/>
        <v>100</v>
      </c>
    </row>
    <row r="92" spans="1:15" ht="12.75">
      <c r="A92" s="9">
        <v>1985</v>
      </c>
      <c r="B92" s="1">
        <f aca="true" t="shared" si="25" ref="B92:G92">(B72/$G72)*100</f>
        <v>34.69767441860465</v>
      </c>
      <c r="C92" s="1">
        <f t="shared" si="25"/>
        <v>37.2093023255814</v>
      </c>
      <c r="D92" s="1">
        <f t="shared" si="25"/>
        <v>11.813953488372093</v>
      </c>
      <c r="E92" s="1">
        <f t="shared" si="25"/>
        <v>5.116279069767442</v>
      </c>
      <c r="F92" s="1">
        <f t="shared" si="25"/>
        <v>11.162790697674419</v>
      </c>
      <c r="G92" s="1">
        <f t="shared" si="25"/>
        <v>100</v>
      </c>
      <c r="I92" s="9">
        <v>1985</v>
      </c>
      <c r="J92" s="1">
        <f aca="true" t="shared" si="26" ref="J92:O92">(J72/$O72)*100</f>
        <v>37.44493392070485</v>
      </c>
      <c r="K92" s="1">
        <f t="shared" si="26"/>
        <v>39.647577092511014</v>
      </c>
      <c r="L92" s="1">
        <f t="shared" si="26"/>
        <v>12.334801762114537</v>
      </c>
      <c r="M92" s="1">
        <f t="shared" si="26"/>
        <v>4.845814977973569</v>
      </c>
      <c r="N92" s="1">
        <f t="shared" si="26"/>
        <v>5.726872246696035</v>
      </c>
      <c r="O92" s="1">
        <f t="shared" si="26"/>
        <v>100</v>
      </c>
    </row>
    <row r="93" spans="1:15" ht="12.75">
      <c r="A93" s="9">
        <v>1986</v>
      </c>
      <c r="B93" s="1">
        <f aca="true" t="shared" si="27" ref="B93:G93">(B73/$G73)*100</f>
        <v>26.503871351995233</v>
      </c>
      <c r="C93" s="1">
        <f t="shared" si="27"/>
        <v>36.092912447885645</v>
      </c>
      <c r="D93" s="1">
        <f t="shared" si="27"/>
        <v>14.532459797498513</v>
      </c>
      <c r="E93" s="1">
        <f t="shared" si="27"/>
        <v>9.291244788564622</v>
      </c>
      <c r="F93" s="1">
        <f t="shared" si="27"/>
        <v>13.579511614055987</v>
      </c>
      <c r="G93" s="1">
        <f t="shared" si="27"/>
        <v>100</v>
      </c>
      <c r="I93" s="9">
        <v>1986</v>
      </c>
      <c r="J93" s="1">
        <f aca="true" t="shared" si="28" ref="J93:O93">(J73/$O73)*100</f>
        <v>30.67193675889328</v>
      </c>
      <c r="K93" s="1">
        <f t="shared" si="28"/>
        <v>40.790513833992094</v>
      </c>
      <c r="L93" s="1">
        <f t="shared" si="28"/>
        <v>14.387351778656127</v>
      </c>
      <c r="M93" s="1">
        <f t="shared" si="28"/>
        <v>4.980237154150197</v>
      </c>
      <c r="N93" s="1">
        <f t="shared" si="28"/>
        <v>9.1699604743083</v>
      </c>
      <c r="O93" s="1">
        <f t="shared" si="28"/>
        <v>100</v>
      </c>
    </row>
    <row r="94" spans="1:15" ht="12.75">
      <c r="A94" s="9">
        <v>1987</v>
      </c>
      <c r="B94" s="1">
        <f aca="true" t="shared" si="29" ref="B94:G106">(B74/$G74)*100</f>
        <v>24.634420697412825</v>
      </c>
      <c r="C94" s="1">
        <f t="shared" si="29"/>
        <v>33.07086614173229</v>
      </c>
      <c r="D94" s="1">
        <f t="shared" si="29"/>
        <v>18.785151856017997</v>
      </c>
      <c r="E94" s="1">
        <f t="shared" si="29"/>
        <v>10.067491563554555</v>
      </c>
      <c r="F94" s="1">
        <f t="shared" si="29"/>
        <v>13.442069741282339</v>
      </c>
      <c r="G94" s="1">
        <f t="shared" si="29"/>
        <v>100</v>
      </c>
      <c r="I94" s="9">
        <v>1987</v>
      </c>
      <c r="J94" s="1">
        <f aca="true" t="shared" si="30" ref="J94:O104">(J74/$O74)*100</f>
        <v>29.09090909090909</v>
      </c>
      <c r="K94" s="1">
        <f t="shared" si="30"/>
        <v>35.15151515151515</v>
      </c>
      <c r="L94" s="1">
        <f t="shared" si="30"/>
        <v>16.818181818181817</v>
      </c>
      <c r="M94" s="1">
        <f t="shared" si="30"/>
        <v>9.924242424242424</v>
      </c>
      <c r="N94" s="1">
        <f t="shared" si="30"/>
        <v>9.015151515151516</v>
      </c>
      <c r="O94" s="1">
        <f t="shared" si="30"/>
        <v>100</v>
      </c>
    </row>
    <row r="95" spans="1:15" ht="12.75">
      <c r="A95" s="9">
        <v>1988</v>
      </c>
      <c r="B95" s="1">
        <f t="shared" si="29"/>
        <v>26.331508213041317</v>
      </c>
      <c r="C95" s="1">
        <f t="shared" si="29"/>
        <v>32.70283723245396</v>
      </c>
      <c r="D95" s="1">
        <f t="shared" si="29"/>
        <v>17.371826779492284</v>
      </c>
      <c r="E95" s="1">
        <f t="shared" si="29"/>
        <v>11.34892981582877</v>
      </c>
      <c r="F95" s="1">
        <f t="shared" si="29"/>
        <v>12.244897959183673</v>
      </c>
      <c r="G95" s="1">
        <f t="shared" si="29"/>
        <v>100</v>
      </c>
      <c r="I95" s="9">
        <v>1988</v>
      </c>
      <c r="J95" s="1">
        <f t="shared" si="30"/>
        <v>24.194400422609615</v>
      </c>
      <c r="K95" s="1">
        <f t="shared" si="30"/>
        <v>33.96724775488643</v>
      </c>
      <c r="L95" s="1">
        <f t="shared" si="30"/>
        <v>14.210248283148442</v>
      </c>
      <c r="M95" s="1">
        <f t="shared" si="30"/>
        <v>16.05916534601162</v>
      </c>
      <c r="N95" s="1">
        <f t="shared" si="30"/>
        <v>11.568938193343898</v>
      </c>
      <c r="O95" s="1">
        <f t="shared" si="30"/>
        <v>100</v>
      </c>
    </row>
    <row r="96" spans="1:15" ht="12.75">
      <c r="A96" s="9">
        <v>1989</v>
      </c>
      <c r="B96" s="1">
        <f t="shared" si="29"/>
        <v>25.406203840472674</v>
      </c>
      <c r="C96" s="1">
        <f t="shared" si="29"/>
        <v>28.01575578532742</v>
      </c>
      <c r="D96" s="1">
        <f t="shared" si="29"/>
        <v>16.937469226981783</v>
      </c>
      <c r="E96" s="1">
        <f t="shared" si="29"/>
        <v>16.297390448055147</v>
      </c>
      <c r="F96" s="1">
        <f t="shared" si="29"/>
        <v>13.343180699162973</v>
      </c>
      <c r="G96" s="1">
        <f t="shared" si="29"/>
        <v>100</v>
      </c>
      <c r="I96" s="9">
        <v>1989</v>
      </c>
      <c r="J96" s="1">
        <f t="shared" si="30"/>
        <v>19.575289575289574</v>
      </c>
      <c r="K96" s="1">
        <f t="shared" si="30"/>
        <v>22.355212355212355</v>
      </c>
      <c r="L96" s="1">
        <f t="shared" si="30"/>
        <v>9.18918918918919</v>
      </c>
      <c r="M96" s="1">
        <f t="shared" si="30"/>
        <v>40.231660231660236</v>
      </c>
      <c r="N96" s="1">
        <f t="shared" si="30"/>
        <v>8.64864864864865</v>
      </c>
      <c r="O96" s="1">
        <f t="shared" si="30"/>
        <v>100</v>
      </c>
    </row>
    <row r="97" spans="1:15" ht="12.75">
      <c r="A97" s="9">
        <v>1990</v>
      </c>
      <c r="B97" s="1">
        <f t="shared" si="29"/>
        <v>12.24758560140474</v>
      </c>
      <c r="C97" s="1">
        <f t="shared" si="29"/>
        <v>14.969271290605796</v>
      </c>
      <c r="D97" s="1">
        <f t="shared" si="29"/>
        <v>8.077260755048288</v>
      </c>
      <c r="E97" s="1">
        <f t="shared" si="29"/>
        <v>6.957857769973661</v>
      </c>
      <c r="F97" s="1">
        <f t="shared" si="29"/>
        <v>57.74802458296752</v>
      </c>
      <c r="G97" s="1">
        <f t="shared" si="29"/>
        <v>100</v>
      </c>
      <c r="I97" s="9">
        <v>1990</v>
      </c>
      <c r="J97" s="1">
        <f t="shared" si="30"/>
        <v>13.770883054892602</v>
      </c>
      <c r="K97" s="1">
        <f t="shared" si="30"/>
        <v>15.560859188544152</v>
      </c>
      <c r="L97" s="1">
        <f t="shared" si="30"/>
        <v>5.823389021479714</v>
      </c>
      <c r="M97" s="1">
        <f t="shared" si="30"/>
        <v>23.198090692124104</v>
      </c>
      <c r="N97" s="1">
        <f t="shared" si="30"/>
        <v>41.646778042959426</v>
      </c>
      <c r="O97" s="1">
        <f t="shared" si="30"/>
        <v>100</v>
      </c>
    </row>
    <row r="98" spans="1:15" ht="12.75">
      <c r="A98" s="9">
        <v>1991</v>
      </c>
      <c r="B98" s="1">
        <f t="shared" si="29"/>
        <v>7.925867507886436</v>
      </c>
      <c r="C98" s="1">
        <f t="shared" si="29"/>
        <v>7.991587802313354</v>
      </c>
      <c r="D98" s="1">
        <f t="shared" si="29"/>
        <v>4.718717139852786</v>
      </c>
      <c r="E98" s="1">
        <f t="shared" si="29"/>
        <v>3.3517350157728707</v>
      </c>
      <c r="F98" s="1">
        <f t="shared" si="29"/>
        <v>76.01209253417456</v>
      </c>
      <c r="G98" s="1">
        <f t="shared" si="29"/>
        <v>100</v>
      </c>
      <c r="I98" s="9">
        <v>1991</v>
      </c>
      <c r="J98" s="1">
        <f t="shared" si="30"/>
        <v>10.34313725490196</v>
      </c>
      <c r="K98" s="1">
        <f t="shared" si="30"/>
        <v>12.549019607843137</v>
      </c>
      <c r="L98" s="1">
        <f t="shared" si="30"/>
        <v>4.264705882352941</v>
      </c>
      <c r="M98" s="1">
        <f t="shared" si="30"/>
        <v>16.16013071895425</v>
      </c>
      <c r="N98" s="1">
        <f t="shared" si="30"/>
        <v>56.68300653594771</v>
      </c>
      <c r="O98" s="1">
        <f t="shared" si="30"/>
        <v>100</v>
      </c>
    </row>
    <row r="99" spans="1:15" ht="12.75">
      <c r="A99" s="9">
        <v>1992</v>
      </c>
      <c r="B99" s="1">
        <f t="shared" si="29"/>
        <v>24.280575539568343</v>
      </c>
      <c r="C99" s="1">
        <f t="shared" si="29"/>
        <v>26.798561151079138</v>
      </c>
      <c r="D99" s="1">
        <f t="shared" si="29"/>
        <v>16.906474820143885</v>
      </c>
      <c r="E99" s="1">
        <f t="shared" si="29"/>
        <v>15.827338129496402</v>
      </c>
      <c r="F99" s="1">
        <f t="shared" si="29"/>
        <v>16.18705035971223</v>
      </c>
      <c r="G99" s="1">
        <f t="shared" si="29"/>
        <v>100</v>
      </c>
      <c r="I99" s="9">
        <v>1992</v>
      </c>
      <c r="J99" s="1">
        <f t="shared" si="30"/>
        <v>19.40928270042194</v>
      </c>
      <c r="K99" s="1">
        <f t="shared" si="30"/>
        <v>15.18987341772152</v>
      </c>
      <c r="L99" s="1">
        <f t="shared" si="30"/>
        <v>9.282700421940929</v>
      </c>
      <c r="M99" s="1">
        <f t="shared" si="30"/>
        <v>47.257383966244724</v>
      </c>
      <c r="N99" s="1">
        <f t="shared" si="30"/>
        <v>8.860759493670885</v>
      </c>
      <c r="O99" s="1">
        <f t="shared" si="30"/>
        <v>100</v>
      </c>
    </row>
    <row r="100" spans="1:15" ht="12.75">
      <c r="A100" s="9">
        <v>1993</v>
      </c>
      <c r="B100" s="1">
        <f t="shared" si="29"/>
        <v>16.78224687933426</v>
      </c>
      <c r="C100" s="1">
        <f t="shared" si="29"/>
        <v>44.03606102635229</v>
      </c>
      <c r="D100" s="1">
        <f t="shared" si="29"/>
        <v>13.938973647711512</v>
      </c>
      <c r="E100" s="1">
        <f t="shared" si="29"/>
        <v>9.778085991678225</v>
      </c>
      <c r="F100" s="1">
        <f t="shared" si="29"/>
        <v>15.464632454923716</v>
      </c>
      <c r="G100" s="1">
        <f t="shared" si="29"/>
        <v>100</v>
      </c>
      <c r="I100" s="9">
        <v>1993</v>
      </c>
      <c r="J100" s="1">
        <f t="shared" si="30"/>
        <v>12.467866323907455</v>
      </c>
      <c r="K100" s="1">
        <f t="shared" si="30"/>
        <v>42.48071979434447</v>
      </c>
      <c r="L100" s="1">
        <f t="shared" si="30"/>
        <v>9.318766066838046</v>
      </c>
      <c r="M100" s="1">
        <f t="shared" si="30"/>
        <v>30.077120822622106</v>
      </c>
      <c r="N100" s="1">
        <f t="shared" si="30"/>
        <v>5.655526992287918</v>
      </c>
      <c r="O100" s="1">
        <f t="shared" si="30"/>
        <v>100</v>
      </c>
    </row>
    <row r="101" spans="1:15" ht="12.75">
      <c r="A101" s="9">
        <v>1994</v>
      </c>
      <c r="B101" s="1">
        <f t="shared" si="29"/>
        <v>16.766467065868262</v>
      </c>
      <c r="C101" s="1">
        <f t="shared" si="29"/>
        <v>15.718562874251496</v>
      </c>
      <c r="D101" s="1">
        <f t="shared" si="29"/>
        <v>13.47305389221557</v>
      </c>
      <c r="E101" s="1">
        <f t="shared" si="29"/>
        <v>10.928143712574851</v>
      </c>
      <c r="F101" s="1">
        <f t="shared" si="29"/>
        <v>43.11377245508982</v>
      </c>
      <c r="G101" s="1">
        <f t="shared" si="29"/>
        <v>100</v>
      </c>
      <c r="I101" s="9">
        <v>1994</v>
      </c>
      <c r="J101" s="1">
        <f t="shared" si="30"/>
        <v>11.977715877437326</v>
      </c>
      <c r="K101" s="1">
        <f t="shared" si="30"/>
        <v>14.763231197771587</v>
      </c>
      <c r="L101" s="1">
        <f t="shared" si="30"/>
        <v>8.356545961002785</v>
      </c>
      <c r="M101" s="1">
        <f t="shared" si="30"/>
        <v>29.805013927576603</v>
      </c>
      <c r="N101" s="1">
        <f t="shared" si="30"/>
        <v>35.097493036211695</v>
      </c>
      <c r="O101" s="1">
        <f t="shared" si="30"/>
        <v>100</v>
      </c>
    </row>
    <row r="102" spans="1:15" ht="12.75">
      <c r="A102" s="9">
        <v>1995</v>
      </c>
      <c r="B102" s="1">
        <f t="shared" si="29"/>
        <v>22.561863173216885</v>
      </c>
      <c r="C102" s="1">
        <f t="shared" si="29"/>
        <v>18.340611353711793</v>
      </c>
      <c r="D102" s="1">
        <f t="shared" si="29"/>
        <v>18.777292576419214</v>
      </c>
      <c r="E102" s="1">
        <f t="shared" si="29"/>
        <v>13.537117903930133</v>
      </c>
      <c r="F102" s="1">
        <f t="shared" si="29"/>
        <v>26.78311499272198</v>
      </c>
      <c r="G102" s="1">
        <f t="shared" si="29"/>
        <v>100</v>
      </c>
      <c r="I102" s="9">
        <v>1995</v>
      </c>
      <c r="J102" s="1">
        <f t="shared" si="30"/>
        <v>12.339331619537274</v>
      </c>
      <c r="K102" s="1">
        <f t="shared" si="30"/>
        <v>13.110539845758353</v>
      </c>
      <c r="L102" s="1">
        <f t="shared" si="30"/>
        <v>7.197943444730077</v>
      </c>
      <c r="M102" s="1">
        <f t="shared" si="30"/>
        <v>42.41645244215938</v>
      </c>
      <c r="N102" s="1">
        <f t="shared" si="30"/>
        <v>24.93573264781491</v>
      </c>
      <c r="O102" s="1">
        <f t="shared" si="30"/>
        <v>100</v>
      </c>
    </row>
    <row r="103" spans="1:15" ht="12.75">
      <c r="A103" s="9">
        <v>1996</v>
      </c>
      <c r="B103" s="1">
        <f t="shared" si="29"/>
        <v>18.53932584269663</v>
      </c>
      <c r="C103" s="1">
        <f t="shared" si="29"/>
        <v>20.646067415730336</v>
      </c>
      <c r="D103" s="1">
        <f t="shared" si="29"/>
        <v>20.646067415730336</v>
      </c>
      <c r="E103" s="1">
        <f t="shared" si="29"/>
        <v>11.657303370786517</v>
      </c>
      <c r="F103" s="1">
        <f t="shared" si="29"/>
        <v>28.51123595505618</v>
      </c>
      <c r="G103" s="1">
        <f t="shared" si="29"/>
        <v>100</v>
      </c>
      <c r="I103" s="9">
        <v>1996</v>
      </c>
      <c r="J103" s="1">
        <f t="shared" si="30"/>
        <v>13.82716049382716</v>
      </c>
      <c r="K103" s="1">
        <f t="shared" si="30"/>
        <v>12.098765432098766</v>
      </c>
      <c r="L103" s="1">
        <f t="shared" si="30"/>
        <v>9.62962962962963</v>
      </c>
      <c r="M103" s="1">
        <f t="shared" si="30"/>
        <v>37.03703703703704</v>
      </c>
      <c r="N103" s="1">
        <f t="shared" si="30"/>
        <v>27.40740740740741</v>
      </c>
      <c r="O103" s="1">
        <f t="shared" si="30"/>
        <v>100</v>
      </c>
    </row>
    <row r="104" spans="1:15" ht="12.75">
      <c r="A104" s="9">
        <v>1997</v>
      </c>
      <c r="B104" s="1">
        <f t="shared" si="29"/>
        <v>16.158192090395477</v>
      </c>
      <c r="C104" s="1">
        <f t="shared" si="29"/>
        <v>20</v>
      </c>
      <c r="D104" s="1">
        <f t="shared" si="29"/>
        <v>19.322033898305087</v>
      </c>
      <c r="E104" s="1">
        <f t="shared" si="29"/>
        <v>10.508474576271185</v>
      </c>
      <c r="F104" s="1">
        <f t="shared" si="29"/>
        <v>34.01129943502825</v>
      </c>
      <c r="G104" s="1">
        <f t="shared" si="29"/>
        <v>100</v>
      </c>
      <c r="I104" s="9">
        <v>1997</v>
      </c>
      <c r="J104" s="1">
        <f t="shared" si="30"/>
        <v>12.871287128712872</v>
      </c>
      <c r="K104" s="1">
        <f t="shared" si="30"/>
        <v>10.891089108910892</v>
      </c>
      <c r="L104" s="1">
        <f t="shared" si="30"/>
        <v>8.316831683168317</v>
      </c>
      <c r="M104" s="1">
        <f t="shared" si="30"/>
        <v>38.21782178217822</v>
      </c>
      <c r="N104" s="1">
        <f t="shared" si="30"/>
        <v>29.7029702970297</v>
      </c>
      <c r="O104" s="1">
        <f t="shared" si="30"/>
        <v>100</v>
      </c>
    </row>
    <row r="105" spans="1:15" ht="12.75">
      <c r="A105" s="9">
        <v>1998</v>
      </c>
      <c r="B105" s="1">
        <f t="shared" si="29"/>
        <v>23.225030084235858</v>
      </c>
      <c r="C105" s="1">
        <f t="shared" si="29"/>
        <v>19.855595667870034</v>
      </c>
      <c r="D105" s="1">
        <f t="shared" si="29"/>
        <v>23.104693140794225</v>
      </c>
      <c r="E105" s="1">
        <f t="shared" si="29"/>
        <v>13.357400722021662</v>
      </c>
      <c r="F105" s="1">
        <f t="shared" si="29"/>
        <v>20.45728038507822</v>
      </c>
      <c r="G105" s="1">
        <f t="shared" si="29"/>
        <v>100</v>
      </c>
      <c r="I105" s="9">
        <v>1998</v>
      </c>
      <c r="J105" s="1">
        <f aca="true" t="shared" si="31" ref="J105:O105">(J85/$O85)*100</f>
        <v>14.76510067114094</v>
      </c>
      <c r="K105" s="1">
        <f t="shared" si="31"/>
        <v>15.212527964205815</v>
      </c>
      <c r="L105" s="1">
        <f t="shared" si="31"/>
        <v>10.961968680089486</v>
      </c>
      <c r="M105" s="1">
        <f t="shared" si="31"/>
        <v>42.281879194630875</v>
      </c>
      <c r="N105" s="1">
        <f t="shared" si="31"/>
        <v>16.778523489932887</v>
      </c>
      <c r="O105" s="1">
        <f t="shared" si="31"/>
        <v>100</v>
      </c>
    </row>
    <row r="106" spans="1:15" ht="12.75">
      <c r="A106" s="9">
        <v>1999</v>
      </c>
      <c r="B106" s="1">
        <f t="shared" si="29"/>
        <v>24.65890183028286</v>
      </c>
      <c r="C106" s="1">
        <f t="shared" si="29"/>
        <v>25.757071547420967</v>
      </c>
      <c r="D106" s="1">
        <f t="shared" si="29"/>
        <v>27.054908485856906</v>
      </c>
      <c r="E106" s="1">
        <f t="shared" si="29"/>
        <v>12.11314475873544</v>
      </c>
      <c r="F106" s="1">
        <f t="shared" si="29"/>
        <v>10.415973377703827</v>
      </c>
      <c r="G106" s="1">
        <f t="shared" si="29"/>
        <v>100</v>
      </c>
      <c r="I106" s="9">
        <v>1999</v>
      </c>
      <c r="J106" s="1">
        <f aca="true" t="shared" si="32" ref="J106:O106">(J86/$O86)*100</f>
        <v>19.846701341363264</v>
      </c>
      <c r="K106" s="1">
        <f t="shared" si="32"/>
        <v>26.38926909389543</v>
      </c>
      <c r="L106" s="1">
        <f t="shared" si="32"/>
        <v>17.574596222283052</v>
      </c>
      <c r="M106" s="1">
        <f t="shared" si="32"/>
        <v>30.933479332055846</v>
      </c>
      <c r="N106" s="1">
        <f t="shared" si="32"/>
        <v>5.255954010402409</v>
      </c>
      <c r="O106" s="1">
        <f t="shared" si="32"/>
        <v>100</v>
      </c>
    </row>
    <row r="108" spans="1:9" ht="12.75">
      <c r="A108" s="4" t="str">
        <f>CONCATENATE("Admissions by Admission-Type, All Races: ",$A$1)</f>
        <v>Admissions by Admission-Type, All Races: TENNESSEE</v>
      </c>
      <c r="I108" s="4" t="str">
        <f>CONCATENATE("Percent of Total, Admissions by Admission-Type, All Races: ",$A$1)</f>
        <v>Percent of Total, Admissions by Admission-Type, All Races: TENNESSEE</v>
      </c>
    </row>
    <row r="109" spans="1:13" s="4" customFormat="1" ht="12.75">
      <c r="A109" s="18" t="s">
        <v>21</v>
      </c>
      <c r="B109" s="14" t="s">
        <v>25</v>
      </c>
      <c r="C109" s="14" t="s">
        <v>22</v>
      </c>
      <c r="D109" s="14" t="s">
        <v>36</v>
      </c>
      <c r="E109" s="14" t="s">
        <v>23</v>
      </c>
      <c r="F109" s="14" t="s">
        <v>37</v>
      </c>
      <c r="G109" s="14" t="s">
        <v>14</v>
      </c>
      <c r="I109" s="18" t="s">
        <v>21</v>
      </c>
      <c r="J109" s="14" t="s">
        <v>25</v>
      </c>
      <c r="K109" s="14" t="s">
        <v>24</v>
      </c>
      <c r="L109" s="14" t="s">
        <v>23</v>
      </c>
      <c r="M109" s="14" t="s">
        <v>14</v>
      </c>
    </row>
    <row r="110" spans="1:13" ht="12.75">
      <c r="A110" s="9">
        <v>1983</v>
      </c>
      <c r="B110">
        <v>3134</v>
      </c>
      <c r="C110">
        <v>356</v>
      </c>
      <c r="D110">
        <v>0</v>
      </c>
      <c r="E110">
        <v>995</v>
      </c>
      <c r="F110" s="2">
        <f>SUM(C110:D110)</f>
        <v>356</v>
      </c>
      <c r="G110">
        <v>4485</v>
      </c>
      <c r="I110" s="9">
        <v>1983</v>
      </c>
      <c r="J110" s="1">
        <f>(B110/$G110)*100</f>
        <v>69.8773690078038</v>
      </c>
      <c r="K110" s="1">
        <f>((C110+D110)/$G110)*100</f>
        <v>7.937569676700111</v>
      </c>
      <c r="L110" s="1">
        <f>(E110/$G110)*100</f>
        <v>22.1850613154961</v>
      </c>
      <c r="M110" s="1">
        <f>(G110/$G110)*100</f>
        <v>100</v>
      </c>
    </row>
    <row r="111" spans="1:13" ht="12.75">
      <c r="A111" s="9">
        <v>1984</v>
      </c>
      <c r="B111">
        <v>2165</v>
      </c>
      <c r="C111">
        <v>498</v>
      </c>
      <c r="D111">
        <v>0</v>
      </c>
      <c r="E111">
        <v>2083</v>
      </c>
      <c r="F111" s="2">
        <f>SUM(C111:D111)</f>
        <v>498</v>
      </c>
      <c r="G111">
        <v>4746</v>
      </c>
      <c r="I111" s="9">
        <v>1984</v>
      </c>
      <c r="J111" s="1">
        <f>(B111/$G111)*100</f>
        <v>45.6173619890434</v>
      </c>
      <c r="K111" s="1">
        <f>((C111+D111)/$G111)*100</f>
        <v>10.493046776232617</v>
      </c>
      <c r="L111" s="1">
        <f>(E111/$G111)*100</f>
        <v>43.88959123472398</v>
      </c>
      <c r="M111" s="1">
        <f>(G111/$G111)*100</f>
        <v>100</v>
      </c>
    </row>
    <row r="112" spans="1:13" ht="12.75">
      <c r="A112" s="9">
        <v>1985</v>
      </c>
      <c r="B112">
        <v>1756</v>
      </c>
      <c r="C112">
        <v>686</v>
      </c>
      <c r="D112">
        <v>0</v>
      </c>
      <c r="E112">
        <v>1799</v>
      </c>
      <c r="F112" s="2">
        <f>SUM(C112:D112)</f>
        <v>686</v>
      </c>
      <c r="G112">
        <v>4241</v>
      </c>
      <c r="I112" s="9">
        <v>1985</v>
      </c>
      <c r="J112" s="1">
        <f>(B112/$G112)*100</f>
        <v>41.40532893185569</v>
      </c>
      <c r="K112" s="1">
        <f>((C112+D112)/$G112)*100</f>
        <v>16.17543032303702</v>
      </c>
      <c r="L112" s="1">
        <f>(E112/$G112)*100</f>
        <v>42.41924074510728</v>
      </c>
      <c r="M112" s="1">
        <f>(G112/$G112)*100</f>
        <v>100</v>
      </c>
    </row>
    <row r="113" spans="1:13" ht="12.75">
      <c r="A113" s="9">
        <v>1986</v>
      </c>
      <c r="B113">
        <v>2944</v>
      </c>
      <c r="C113">
        <v>816</v>
      </c>
      <c r="D113">
        <v>1</v>
      </c>
      <c r="E113">
        <v>599</v>
      </c>
      <c r="F113" s="2">
        <f>SUM(C113:D113)</f>
        <v>817</v>
      </c>
      <c r="G113">
        <v>4360</v>
      </c>
      <c r="I113" s="9">
        <v>1986</v>
      </c>
      <c r="J113" s="1">
        <f>(B113/$G113)*100</f>
        <v>67.52293577981652</v>
      </c>
      <c r="K113" s="1">
        <f>((C113+D113)/$G113)*100</f>
        <v>18.738532110091743</v>
      </c>
      <c r="L113" s="1">
        <f>(E113/$G113)*100</f>
        <v>13.738532110091741</v>
      </c>
      <c r="M113" s="1">
        <f>(G113/$G113)*100</f>
        <v>100</v>
      </c>
    </row>
    <row r="114" spans="1:13" ht="12.75">
      <c r="A114" s="9">
        <v>1987</v>
      </c>
      <c r="B114">
        <v>3098</v>
      </c>
      <c r="C114">
        <v>1221</v>
      </c>
      <c r="D114">
        <v>0</v>
      </c>
      <c r="E114">
        <v>1849</v>
      </c>
      <c r="F114" s="2">
        <f aca="true" t="shared" si="33" ref="F114:F126">SUM(C114:D114)</f>
        <v>1221</v>
      </c>
      <c r="G114">
        <v>6168</v>
      </c>
      <c r="I114" s="9">
        <v>1987</v>
      </c>
      <c r="J114" s="1">
        <f aca="true" t="shared" si="34" ref="J114:J126">(B114/$G114)*100</f>
        <v>50.22697795071336</v>
      </c>
      <c r="K114" s="1">
        <f aca="true" t="shared" si="35" ref="K114:K126">((C114+D114)/$G114)*100</f>
        <v>19.795719844357976</v>
      </c>
      <c r="L114" s="1">
        <f aca="true" t="shared" si="36" ref="L114:L126">(E114/$G114)*100</f>
        <v>29.977302204928662</v>
      </c>
      <c r="M114" s="1">
        <f aca="true" t="shared" si="37" ref="M114:M126">(G114/$G114)*100</f>
        <v>100</v>
      </c>
    </row>
    <row r="115" spans="1:13" ht="12.75">
      <c r="A115" s="9">
        <v>1988</v>
      </c>
      <c r="B115">
        <v>3902</v>
      </c>
      <c r="C115">
        <v>1535</v>
      </c>
      <c r="D115">
        <v>1</v>
      </c>
      <c r="E115">
        <v>1448</v>
      </c>
      <c r="F115" s="2">
        <f t="shared" si="33"/>
        <v>1536</v>
      </c>
      <c r="G115">
        <v>6886</v>
      </c>
      <c r="I115" s="9">
        <v>1988</v>
      </c>
      <c r="J115" s="1">
        <f t="shared" si="34"/>
        <v>56.66569851873366</v>
      </c>
      <c r="K115" s="1">
        <f t="shared" si="35"/>
        <v>22.306128376415916</v>
      </c>
      <c r="L115" s="1">
        <f t="shared" si="36"/>
        <v>21.02817310485042</v>
      </c>
      <c r="M115" s="1">
        <f t="shared" si="37"/>
        <v>100</v>
      </c>
    </row>
    <row r="116" spans="1:13" ht="12.75">
      <c r="A116" s="9">
        <v>1989</v>
      </c>
      <c r="B116">
        <v>4621</v>
      </c>
      <c r="C116">
        <v>1337</v>
      </c>
      <c r="D116">
        <v>1</v>
      </c>
      <c r="E116">
        <v>1320</v>
      </c>
      <c r="F116" s="2">
        <f t="shared" si="33"/>
        <v>1338</v>
      </c>
      <c r="G116">
        <v>7279</v>
      </c>
      <c r="I116" s="9">
        <v>1989</v>
      </c>
      <c r="J116" s="1">
        <f t="shared" si="34"/>
        <v>63.4839950542657</v>
      </c>
      <c r="K116" s="1">
        <f t="shared" si="35"/>
        <v>18.381645830471218</v>
      </c>
      <c r="L116" s="1">
        <f t="shared" si="36"/>
        <v>18.134359115263084</v>
      </c>
      <c r="M116" s="1">
        <f t="shared" si="37"/>
        <v>100</v>
      </c>
    </row>
    <row r="117" spans="1:13" ht="12.75">
      <c r="A117" s="9">
        <v>1990</v>
      </c>
      <c r="B117">
        <v>8746</v>
      </c>
      <c r="C117">
        <v>1327</v>
      </c>
      <c r="D117">
        <v>0</v>
      </c>
      <c r="E117">
        <v>1879</v>
      </c>
      <c r="F117" s="2">
        <f t="shared" si="33"/>
        <v>1327</v>
      </c>
      <c r="G117">
        <v>11952</v>
      </c>
      <c r="I117" s="9">
        <v>1990</v>
      </c>
      <c r="J117" s="1">
        <f t="shared" si="34"/>
        <v>73.1760374832664</v>
      </c>
      <c r="K117" s="1">
        <f t="shared" si="35"/>
        <v>11.102744310575636</v>
      </c>
      <c r="L117" s="1">
        <f t="shared" si="36"/>
        <v>15.721218206157966</v>
      </c>
      <c r="M117" s="1">
        <f t="shared" si="37"/>
        <v>100</v>
      </c>
    </row>
    <row r="118" spans="1:13" ht="12.75">
      <c r="A118" s="9">
        <v>1991</v>
      </c>
      <c r="B118">
        <v>13728</v>
      </c>
      <c r="C118">
        <v>1899</v>
      </c>
      <c r="D118">
        <v>0</v>
      </c>
      <c r="E118">
        <v>1761</v>
      </c>
      <c r="F118" s="2">
        <f t="shared" si="33"/>
        <v>1899</v>
      </c>
      <c r="G118">
        <v>17388</v>
      </c>
      <c r="I118" s="9">
        <v>1991</v>
      </c>
      <c r="J118" s="1">
        <f t="shared" si="34"/>
        <v>78.95100069013112</v>
      </c>
      <c r="K118" s="1">
        <f t="shared" si="35"/>
        <v>10.921325051759833</v>
      </c>
      <c r="L118" s="1">
        <f t="shared" si="36"/>
        <v>10.12767425810904</v>
      </c>
      <c r="M118" s="1">
        <f t="shared" si="37"/>
        <v>100</v>
      </c>
    </row>
    <row r="119" spans="1:13" ht="12.75">
      <c r="A119" s="9">
        <v>1992</v>
      </c>
      <c r="B119">
        <v>796</v>
      </c>
      <c r="C119">
        <v>4737</v>
      </c>
      <c r="D119">
        <v>2377</v>
      </c>
      <c r="E119">
        <v>2105</v>
      </c>
      <c r="F119" s="2">
        <f t="shared" si="33"/>
        <v>7114</v>
      </c>
      <c r="G119">
        <v>10015</v>
      </c>
      <c r="I119" s="9">
        <v>1992</v>
      </c>
      <c r="J119" s="1">
        <f t="shared" si="34"/>
        <v>7.9480778831752374</v>
      </c>
      <c r="K119" s="1">
        <f t="shared" si="35"/>
        <v>71.03344982526211</v>
      </c>
      <c r="L119" s="1">
        <f t="shared" si="36"/>
        <v>21.018472291562656</v>
      </c>
      <c r="M119" s="1">
        <f t="shared" si="37"/>
        <v>100</v>
      </c>
    </row>
    <row r="120" spans="1:13" ht="12.75">
      <c r="A120" s="9">
        <v>1993</v>
      </c>
      <c r="B120">
        <v>3000</v>
      </c>
      <c r="C120">
        <v>4529</v>
      </c>
      <c r="D120">
        <v>3042</v>
      </c>
      <c r="E120">
        <v>61</v>
      </c>
      <c r="F120" s="2">
        <f t="shared" si="33"/>
        <v>7571</v>
      </c>
      <c r="G120">
        <v>10632</v>
      </c>
      <c r="I120" s="9">
        <v>1993</v>
      </c>
      <c r="J120" s="1">
        <f t="shared" si="34"/>
        <v>28.216704288939056</v>
      </c>
      <c r="K120" s="1">
        <f t="shared" si="35"/>
        <v>71.20955605718585</v>
      </c>
      <c r="L120" s="1">
        <f t="shared" si="36"/>
        <v>0.5737396538750941</v>
      </c>
      <c r="M120" s="1">
        <f t="shared" si="37"/>
        <v>100</v>
      </c>
    </row>
    <row r="121" spans="1:13" ht="12.75">
      <c r="A121" s="9">
        <v>1994</v>
      </c>
      <c r="B121">
        <v>1031</v>
      </c>
      <c r="C121">
        <v>3780</v>
      </c>
      <c r="D121">
        <v>3308</v>
      </c>
      <c r="E121">
        <v>2640</v>
      </c>
      <c r="F121" s="2">
        <f t="shared" si="33"/>
        <v>7088</v>
      </c>
      <c r="G121">
        <v>10759</v>
      </c>
      <c r="I121" s="9">
        <v>1994</v>
      </c>
      <c r="J121" s="1">
        <f t="shared" si="34"/>
        <v>9.582674969792732</v>
      </c>
      <c r="K121" s="1">
        <f t="shared" si="35"/>
        <v>65.8797285993122</v>
      </c>
      <c r="L121" s="1">
        <f t="shared" si="36"/>
        <v>24.537596430895064</v>
      </c>
      <c r="M121" s="1">
        <f t="shared" si="37"/>
        <v>100</v>
      </c>
    </row>
    <row r="122" spans="1:13" ht="12.75">
      <c r="A122" s="9">
        <v>1995</v>
      </c>
      <c r="B122">
        <v>1083</v>
      </c>
      <c r="C122">
        <v>4729</v>
      </c>
      <c r="D122">
        <v>3592</v>
      </c>
      <c r="E122">
        <v>2291</v>
      </c>
      <c r="F122" s="2">
        <f t="shared" si="33"/>
        <v>8321</v>
      </c>
      <c r="G122">
        <v>11695</v>
      </c>
      <c r="I122" s="9">
        <v>1995</v>
      </c>
      <c r="J122" s="1">
        <f t="shared" si="34"/>
        <v>9.260367678495083</v>
      </c>
      <c r="K122" s="1">
        <f t="shared" si="35"/>
        <v>71.15006412997008</v>
      </c>
      <c r="L122" s="1">
        <f t="shared" si="36"/>
        <v>19.589568191534845</v>
      </c>
      <c r="M122" s="1">
        <f t="shared" si="37"/>
        <v>100</v>
      </c>
    </row>
    <row r="123" spans="1:13" ht="12.75">
      <c r="A123" s="9">
        <v>1996</v>
      </c>
      <c r="B123">
        <v>1119</v>
      </c>
      <c r="C123">
        <v>4504</v>
      </c>
      <c r="D123">
        <v>4291</v>
      </c>
      <c r="E123">
        <v>2262</v>
      </c>
      <c r="F123" s="2">
        <f t="shared" si="33"/>
        <v>8795</v>
      </c>
      <c r="G123">
        <v>12176</v>
      </c>
      <c r="I123" s="9">
        <v>1996</v>
      </c>
      <c r="J123" s="1">
        <f t="shared" si="34"/>
        <v>9.190210249671486</v>
      </c>
      <c r="K123" s="1">
        <f t="shared" si="35"/>
        <v>72.23226018396846</v>
      </c>
      <c r="L123" s="1">
        <f t="shared" si="36"/>
        <v>18.577529566360052</v>
      </c>
      <c r="M123" s="1">
        <f t="shared" si="37"/>
        <v>100</v>
      </c>
    </row>
    <row r="124" spans="1:13" ht="12.75">
      <c r="A124" s="9">
        <v>1997</v>
      </c>
      <c r="B124">
        <v>1393</v>
      </c>
      <c r="C124">
        <v>4926</v>
      </c>
      <c r="D124">
        <v>4504</v>
      </c>
      <c r="E124">
        <v>2688</v>
      </c>
      <c r="F124" s="2">
        <f t="shared" si="33"/>
        <v>9430</v>
      </c>
      <c r="G124">
        <v>13511</v>
      </c>
      <c r="I124" s="9">
        <v>1997</v>
      </c>
      <c r="J124" s="1">
        <f t="shared" si="34"/>
        <v>10.31011768188883</v>
      </c>
      <c r="K124" s="1">
        <f t="shared" si="35"/>
        <v>69.7949818666272</v>
      </c>
      <c r="L124" s="1">
        <f t="shared" si="36"/>
        <v>19.894900451483977</v>
      </c>
      <c r="M124" s="1">
        <f t="shared" si="37"/>
        <v>100</v>
      </c>
    </row>
    <row r="125" spans="1:13" ht="12.75">
      <c r="A125" s="9">
        <v>1998</v>
      </c>
      <c r="B125">
        <v>1286</v>
      </c>
      <c r="C125">
        <v>5073</v>
      </c>
      <c r="D125">
        <v>4959</v>
      </c>
      <c r="E125">
        <v>2623</v>
      </c>
      <c r="F125" s="2">
        <f t="shared" si="33"/>
        <v>10032</v>
      </c>
      <c r="G125">
        <v>13941</v>
      </c>
      <c r="I125" s="9">
        <v>1998</v>
      </c>
      <c r="J125" s="1">
        <f t="shared" si="34"/>
        <v>9.224589340793344</v>
      </c>
      <c r="K125" s="1">
        <f t="shared" si="35"/>
        <v>71.96040456208307</v>
      </c>
      <c r="L125" s="1">
        <f t="shared" si="36"/>
        <v>18.815006097123593</v>
      </c>
      <c r="M125" s="1">
        <f t="shared" si="37"/>
        <v>100</v>
      </c>
    </row>
    <row r="126" spans="1:13" ht="12.75">
      <c r="A126" s="9">
        <v>1999</v>
      </c>
      <c r="B126">
        <v>6741</v>
      </c>
      <c r="C126">
        <v>2356</v>
      </c>
      <c r="D126">
        <v>1861</v>
      </c>
      <c r="E126">
        <v>786</v>
      </c>
      <c r="F126" s="2">
        <f t="shared" si="33"/>
        <v>4217</v>
      </c>
      <c r="G126">
        <v>11744</v>
      </c>
      <c r="I126" s="9">
        <v>1999</v>
      </c>
      <c r="J126" s="1">
        <f t="shared" si="34"/>
        <v>57.399523160762946</v>
      </c>
      <c r="K126" s="1">
        <f t="shared" si="35"/>
        <v>35.907697547683924</v>
      </c>
      <c r="L126" s="1">
        <f t="shared" si="36"/>
        <v>6.6927792915531334</v>
      </c>
      <c r="M126" s="1">
        <f t="shared" si="37"/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55" zoomScaleNormal="55" workbookViewId="0" topLeftCell="A28">
      <selection activeCell="B90" sqref="B90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0</v>
      </c>
    </row>
    <row r="2" spans="1:44" ht="12.75">
      <c r="A2" s="30" t="str">
        <f>CONCATENATE("Total Admissions, All Races: ",$A$1)</f>
        <v>Total Admissions, All Races: TENNESSEE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TENNESSEE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TENNESSEE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TENNESSEE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TENNESSEE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26</v>
      </c>
      <c r="B3" s="19" t="s">
        <v>12</v>
      </c>
      <c r="C3" s="19" t="s">
        <v>13</v>
      </c>
      <c r="D3" s="19" t="s">
        <v>29</v>
      </c>
      <c r="E3" s="19" t="s">
        <v>30</v>
      </c>
      <c r="F3" s="19" t="s">
        <v>27</v>
      </c>
      <c r="G3" s="19" t="s">
        <v>28</v>
      </c>
      <c r="H3" s="19" t="s">
        <v>14</v>
      </c>
      <c r="J3" s="20" t="s">
        <v>26</v>
      </c>
      <c r="K3" s="19" t="s">
        <v>12</v>
      </c>
      <c r="L3" s="19" t="s">
        <v>13</v>
      </c>
      <c r="M3" s="19" t="s">
        <v>31</v>
      </c>
      <c r="N3" s="19" t="s">
        <v>14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26</v>
      </c>
      <c r="AA3" s="19" t="s">
        <v>12</v>
      </c>
      <c r="AB3" s="19" t="s">
        <v>13</v>
      </c>
      <c r="AC3" s="19" t="s">
        <v>29</v>
      </c>
      <c r="AD3" s="19" t="s">
        <v>30</v>
      </c>
      <c r="AE3" s="19" t="s">
        <v>27</v>
      </c>
      <c r="AF3" s="19" t="s">
        <v>28</v>
      </c>
      <c r="AG3" s="19" t="s">
        <v>14</v>
      </c>
      <c r="AJ3" s="20" t="s">
        <v>26</v>
      </c>
      <c r="AK3" s="19" t="s">
        <v>12</v>
      </c>
      <c r="AL3" s="19" t="s">
        <v>13</v>
      </c>
      <c r="AM3" s="19" t="s">
        <v>29</v>
      </c>
      <c r="AN3" s="19" t="s">
        <v>30</v>
      </c>
      <c r="AO3" s="19" t="s">
        <v>27</v>
      </c>
      <c r="AP3" s="19" t="s">
        <v>28</v>
      </c>
      <c r="AQ3" s="19" t="s">
        <v>14</v>
      </c>
      <c r="AR3" s="19" t="s">
        <v>31</v>
      </c>
    </row>
    <row r="4" spans="1:44" ht="12.75">
      <c r="A4" s="9">
        <v>1983</v>
      </c>
      <c r="B4">
        <v>2505</v>
      </c>
      <c r="C4">
        <v>1980</v>
      </c>
      <c r="D4">
        <v>0</v>
      </c>
      <c r="E4">
        <v>0</v>
      </c>
      <c r="F4">
        <v>0</v>
      </c>
      <c r="H4" s="2">
        <f>SUM(B4:G4)</f>
        <v>4485</v>
      </c>
      <c r="J4" s="9">
        <v>1983</v>
      </c>
      <c r="K4" s="2">
        <f>B4</f>
        <v>2505</v>
      </c>
      <c r="L4" s="2">
        <f>C4</f>
        <v>1980</v>
      </c>
      <c r="M4" s="2">
        <f aca="true" t="shared" si="1" ref="M4:M21">N4-K4-L4</f>
        <v>0</v>
      </c>
      <c r="N4" s="2">
        <f>H4</f>
        <v>4485</v>
      </c>
      <c r="P4" s="9">
        <f aca="true" t="shared" si="2" ref="P4:P21">A4</f>
        <v>1983</v>
      </c>
      <c r="Q4" s="7">
        <f aca="true" t="shared" si="3" ref="Q4:W7">(B4/$H4)*100</f>
        <v>55.852842809364546</v>
      </c>
      <c r="R4" s="7">
        <f t="shared" si="3"/>
        <v>44.14715719063545</v>
      </c>
      <c r="S4" s="7">
        <f t="shared" si="3"/>
        <v>0</v>
      </c>
      <c r="T4" s="7">
        <f t="shared" si="3"/>
        <v>0</v>
      </c>
      <c r="U4" s="7">
        <f t="shared" si="3"/>
        <v>0</v>
      </c>
      <c r="V4" s="7">
        <f t="shared" si="3"/>
        <v>0</v>
      </c>
      <c r="W4" s="7">
        <f t="shared" si="3"/>
        <v>100</v>
      </c>
      <c r="Z4" s="9">
        <v>1983</v>
      </c>
      <c r="AA4">
        <v>3874001</v>
      </c>
      <c r="AB4">
        <v>726423</v>
      </c>
      <c r="AC4">
        <v>6155</v>
      </c>
      <c r="AD4">
        <v>20387</v>
      </c>
      <c r="AE4">
        <v>32794</v>
      </c>
      <c r="AG4">
        <f>SUM(AA4:AE4)</f>
        <v>4659760</v>
      </c>
      <c r="AJ4" s="9">
        <v>1983</v>
      </c>
      <c r="AK4" s="1">
        <f aca="true" t="shared" si="4" ref="AK4:AO7">(B4/AA4)*100000</f>
        <v>64.66183152766351</v>
      </c>
      <c r="AL4" s="1">
        <f t="shared" si="4"/>
        <v>272.56846217699604</v>
      </c>
      <c r="AM4" s="1">
        <f t="shared" si="4"/>
        <v>0</v>
      </c>
      <c r="AN4" s="1">
        <f t="shared" si="4"/>
        <v>0</v>
      </c>
      <c r="AO4" s="1">
        <f t="shared" si="4"/>
        <v>0</v>
      </c>
      <c r="AP4" s="1"/>
      <c r="AQ4" s="1">
        <f>(H4/AG4)*100000</f>
        <v>96.2495922536783</v>
      </c>
      <c r="AR4" s="1">
        <f>(SUM(D4:F4)/SUM(AC4:AE4))*100000</f>
        <v>0</v>
      </c>
    </row>
    <row r="5" spans="1:44" ht="12.75">
      <c r="A5" s="9">
        <v>1984</v>
      </c>
      <c r="B5">
        <v>2800</v>
      </c>
      <c r="C5">
        <v>1946</v>
      </c>
      <c r="D5">
        <v>0</v>
      </c>
      <c r="E5">
        <v>0</v>
      </c>
      <c r="F5">
        <v>0</v>
      </c>
      <c r="H5" s="2">
        <f aca="true" t="shared" si="5" ref="H5:H21">SUM(B5:G5)</f>
        <v>4746</v>
      </c>
      <c r="J5" s="9">
        <v>1984</v>
      </c>
      <c r="K5" s="2">
        <f aca="true" t="shared" si="6" ref="K5:L21">B5</f>
        <v>2800</v>
      </c>
      <c r="L5" s="2">
        <f t="shared" si="6"/>
        <v>1946</v>
      </c>
      <c r="M5" s="2">
        <f t="shared" si="1"/>
        <v>0</v>
      </c>
      <c r="N5" s="2">
        <f aca="true" t="shared" si="7" ref="N5:N21">H5</f>
        <v>4746</v>
      </c>
      <c r="P5" s="9">
        <f t="shared" si="2"/>
        <v>1984</v>
      </c>
      <c r="Q5" s="7">
        <f t="shared" si="3"/>
        <v>58.99705014749262</v>
      </c>
      <c r="R5" s="7">
        <f t="shared" si="3"/>
        <v>41.00294985250738</v>
      </c>
      <c r="S5" s="7">
        <f t="shared" si="3"/>
        <v>0</v>
      </c>
      <c r="T5" s="7">
        <f t="shared" si="3"/>
        <v>0</v>
      </c>
      <c r="U5" s="7">
        <f t="shared" si="3"/>
        <v>0</v>
      </c>
      <c r="V5" s="7">
        <f t="shared" si="3"/>
        <v>0</v>
      </c>
      <c r="W5" s="7">
        <f t="shared" si="3"/>
        <v>100</v>
      </c>
      <c r="Z5" s="9">
        <v>1984</v>
      </c>
      <c r="AA5">
        <v>3895459</v>
      </c>
      <c r="AB5">
        <v>730189</v>
      </c>
      <c r="AC5">
        <v>6579</v>
      </c>
      <c r="AD5">
        <v>21792</v>
      </c>
      <c r="AE5">
        <v>32723</v>
      </c>
      <c r="AG5">
        <f>SUM(AA5:AE5)</f>
        <v>4686742</v>
      </c>
      <c r="AJ5" s="9">
        <v>1984</v>
      </c>
      <c r="AK5" s="1">
        <f t="shared" si="4"/>
        <v>71.87856424621592</v>
      </c>
      <c r="AL5" s="1">
        <f t="shared" si="4"/>
        <v>266.50634287835067</v>
      </c>
      <c r="AM5" s="1">
        <f t="shared" si="4"/>
        <v>0</v>
      </c>
      <c r="AN5" s="1">
        <f t="shared" si="4"/>
        <v>0</v>
      </c>
      <c r="AO5" s="1">
        <f t="shared" si="4"/>
        <v>0</v>
      </c>
      <c r="AP5" s="1"/>
      <c r="AQ5" s="1">
        <f>(H5/AG5)*100000</f>
        <v>101.26437512455347</v>
      </c>
      <c r="AR5" s="1">
        <f>(SUM(D5:F5)/SUM(AC5:AE5))*100000</f>
        <v>0</v>
      </c>
    </row>
    <row r="6" spans="1:44" ht="12.75">
      <c r="A6" s="9">
        <v>1985</v>
      </c>
      <c r="B6">
        <v>2507</v>
      </c>
      <c r="C6">
        <v>1734</v>
      </c>
      <c r="D6">
        <v>0</v>
      </c>
      <c r="E6">
        <v>0</v>
      </c>
      <c r="F6">
        <v>0</v>
      </c>
      <c r="H6" s="2">
        <f t="shared" si="5"/>
        <v>4241</v>
      </c>
      <c r="J6" s="9">
        <v>1985</v>
      </c>
      <c r="K6" s="2">
        <f t="shared" si="6"/>
        <v>2507</v>
      </c>
      <c r="L6" s="2">
        <f t="shared" si="6"/>
        <v>1734</v>
      </c>
      <c r="M6" s="2">
        <f t="shared" si="1"/>
        <v>0</v>
      </c>
      <c r="N6" s="2">
        <f t="shared" si="7"/>
        <v>4241</v>
      </c>
      <c r="P6" s="9">
        <f t="shared" si="2"/>
        <v>1985</v>
      </c>
      <c r="Q6" s="7">
        <f t="shared" si="3"/>
        <v>59.11341664701722</v>
      </c>
      <c r="R6" s="7">
        <f t="shared" si="3"/>
        <v>40.88658335298278</v>
      </c>
      <c r="S6" s="7">
        <f t="shared" si="3"/>
        <v>0</v>
      </c>
      <c r="T6" s="7">
        <f t="shared" si="3"/>
        <v>0</v>
      </c>
      <c r="U6" s="7">
        <f t="shared" si="3"/>
        <v>0</v>
      </c>
      <c r="V6" s="7">
        <f t="shared" si="3"/>
        <v>0</v>
      </c>
      <c r="W6" s="7">
        <f t="shared" si="3"/>
        <v>100</v>
      </c>
      <c r="Z6" s="9">
        <v>1985</v>
      </c>
      <c r="AA6">
        <v>3916315</v>
      </c>
      <c r="AB6">
        <v>735859</v>
      </c>
      <c r="AC6">
        <v>7090</v>
      </c>
      <c r="AD6">
        <v>23421</v>
      </c>
      <c r="AE6">
        <v>32611</v>
      </c>
      <c r="AG6">
        <f>SUM(AA6:AE6)</f>
        <v>4715296</v>
      </c>
      <c r="AJ6" s="9">
        <v>1985</v>
      </c>
      <c r="AK6" s="1">
        <f t="shared" si="4"/>
        <v>64.01425830149005</v>
      </c>
      <c r="AL6" s="1">
        <f t="shared" si="4"/>
        <v>235.64296964499994</v>
      </c>
      <c r="AM6" s="1">
        <f t="shared" si="4"/>
        <v>0</v>
      </c>
      <c r="AN6" s="1">
        <f t="shared" si="4"/>
        <v>0</v>
      </c>
      <c r="AO6" s="1">
        <f t="shared" si="4"/>
        <v>0</v>
      </c>
      <c r="AP6" s="1"/>
      <c r="AQ6" s="1">
        <f>(H6/AG6)*100000</f>
        <v>89.94133136074596</v>
      </c>
      <c r="AR6" s="1">
        <f>(SUM(D6:F6)/SUM(AC6:AE6))*100000</f>
        <v>0</v>
      </c>
    </row>
    <row r="7" spans="1:44" ht="12.75">
      <c r="A7" s="9">
        <v>1986</v>
      </c>
      <c r="B7">
        <v>2439</v>
      </c>
      <c r="C7">
        <v>1921</v>
      </c>
      <c r="D7">
        <v>0</v>
      </c>
      <c r="E7">
        <v>0</v>
      </c>
      <c r="F7">
        <v>0</v>
      </c>
      <c r="G7" s="2"/>
      <c r="H7" s="2">
        <f t="shared" si="5"/>
        <v>4360</v>
      </c>
      <c r="J7" s="9">
        <v>1986</v>
      </c>
      <c r="K7" s="2">
        <f t="shared" si="6"/>
        <v>2439</v>
      </c>
      <c r="L7" s="2">
        <f t="shared" si="6"/>
        <v>1921</v>
      </c>
      <c r="M7" s="2">
        <f t="shared" si="1"/>
        <v>0</v>
      </c>
      <c r="N7" s="2">
        <f t="shared" si="7"/>
        <v>4360</v>
      </c>
      <c r="P7" s="9">
        <f t="shared" si="2"/>
        <v>1986</v>
      </c>
      <c r="Q7" s="7">
        <f t="shared" si="3"/>
        <v>55.940366972477065</v>
      </c>
      <c r="R7" s="7">
        <f t="shared" si="3"/>
        <v>44.059633027522935</v>
      </c>
      <c r="S7" s="7">
        <f t="shared" si="3"/>
        <v>0</v>
      </c>
      <c r="T7" s="7">
        <f t="shared" si="3"/>
        <v>0</v>
      </c>
      <c r="U7" s="7">
        <f t="shared" si="3"/>
        <v>0</v>
      </c>
      <c r="V7" s="7">
        <f t="shared" si="3"/>
        <v>0</v>
      </c>
      <c r="W7" s="7">
        <f t="shared" si="3"/>
        <v>100</v>
      </c>
      <c r="Z7" s="9">
        <v>1986</v>
      </c>
      <c r="AA7">
        <v>3932423</v>
      </c>
      <c r="AB7">
        <v>741358</v>
      </c>
      <c r="AC7">
        <v>7546</v>
      </c>
      <c r="AD7">
        <v>24898</v>
      </c>
      <c r="AE7">
        <v>32497</v>
      </c>
      <c r="AG7">
        <f>SUM(AA7:AE7)</f>
        <v>4738722</v>
      </c>
      <c r="AJ7" s="9">
        <v>1986</v>
      </c>
      <c r="AK7" s="1">
        <f t="shared" si="4"/>
        <v>62.022829181906424</v>
      </c>
      <c r="AL7" s="1">
        <f t="shared" si="4"/>
        <v>259.1190760739076</v>
      </c>
      <c r="AM7" s="1">
        <f t="shared" si="4"/>
        <v>0</v>
      </c>
      <c r="AN7" s="1">
        <f t="shared" si="4"/>
        <v>0</v>
      </c>
      <c r="AO7" s="1">
        <f t="shared" si="4"/>
        <v>0</v>
      </c>
      <c r="AP7" s="1"/>
      <c r="AQ7" s="1">
        <f>(H7/AG7)*100000</f>
        <v>92.00792956413143</v>
      </c>
      <c r="AR7" s="1">
        <f>(SUM(D7:F7)/SUM(AC7:AE7))*100000</f>
        <v>0</v>
      </c>
    </row>
    <row r="8" spans="1:44" ht="12.75">
      <c r="A8" s="9">
        <v>1987</v>
      </c>
      <c r="B8">
        <v>3546</v>
      </c>
      <c r="C8">
        <v>2622</v>
      </c>
      <c r="D8">
        <v>0</v>
      </c>
      <c r="E8">
        <v>0</v>
      </c>
      <c r="F8">
        <v>0</v>
      </c>
      <c r="H8" s="2">
        <f t="shared" si="5"/>
        <v>6168</v>
      </c>
      <c r="J8" s="9">
        <v>1987</v>
      </c>
      <c r="K8" s="2">
        <f t="shared" si="6"/>
        <v>3546</v>
      </c>
      <c r="L8" s="2">
        <f t="shared" si="6"/>
        <v>2622</v>
      </c>
      <c r="M8" s="2">
        <f t="shared" si="1"/>
        <v>0</v>
      </c>
      <c r="N8" s="2">
        <f t="shared" si="7"/>
        <v>6168</v>
      </c>
      <c r="P8" s="9">
        <f t="shared" si="2"/>
        <v>1987</v>
      </c>
      <c r="Q8" s="7">
        <f aca="true" t="shared" si="8" ref="Q8:Q21">(B8/$H8)*100</f>
        <v>57.490272373540854</v>
      </c>
      <c r="R8" s="7">
        <f aca="true" t="shared" si="9" ref="R8:W19">(C8/$H8)*100</f>
        <v>42.509727626459146</v>
      </c>
      <c r="S8" s="7">
        <f t="shared" si="9"/>
        <v>0</v>
      </c>
      <c r="T8" s="7">
        <f t="shared" si="9"/>
        <v>0</v>
      </c>
      <c r="U8" s="7">
        <f t="shared" si="9"/>
        <v>0</v>
      </c>
      <c r="V8" s="7">
        <f t="shared" si="9"/>
        <v>0</v>
      </c>
      <c r="W8" s="7">
        <f t="shared" si="9"/>
        <v>100</v>
      </c>
      <c r="Z8" s="9">
        <v>1987</v>
      </c>
      <c r="AA8">
        <v>3965007</v>
      </c>
      <c r="AB8">
        <v>750884</v>
      </c>
      <c r="AC8">
        <v>8077</v>
      </c>
      <c r="AD8">
        <v>26392</v>
      </c>
      <c r="AE8">
        <v>32579</v>
      </c>
      <c r="AG8">
        <f aca="true" t="shared" si="10" ref="AG8:AG20">SUM(AA8:AE8)</f>
        <v>4782939</v>
      </c>
      <c r="AJ8" s="9">
        <v>1987</v>
      </c>
      <c r="AK8" s="1">
        <f aca="true" t="shared" si="11" ref="AK8:AK20">(B8/AA8)*100000</f>
        <v>89.43237679025535</v>
      </c>
      <c r="AL8" s="1">
        <f aca="true" t="shared" si="12" ref="AL8:AO19">(C8/AB8)*100000</f>
        <v>349.188423245135</v>
      </c>
      <c r="AM8" s="1">
        <f t="shared" si="12"/>
        <v>0</v>
      </c>
      <c r="AN8" s="1">
        <f t="shared" si="12"/>
        <v>0</v>
      </c>
      <c r="AO8" s="1">
        <f t="shared" si="12"/>
        <v>0</v>
      </c>
      <c r="AP8" s="1"/>
      <c r="AQ8" s="1">
        <f aca="true" t="shared" si="13" ref="AQ8:AQ20">(H8/AG8)*100000</f>
        <v>128.95836639355008</v>
      </c>
      <c r="AR8" s="1">
        <f aca="true" t="shared" si="14" ref="AR8:AR20">(SUM(D8:F8)/SUM(AC8:AE8))*100000</f>
        <v>0</v>
      </c>
    </row>
    <row r="9" spans="1:44" ht="12.75">
      <c r="A9" s="9">
        <v>1988</v>
      </c>
      <c r="B9">
        <v>3695</v>
      </c>
      <c r="C9">
        <v>3191</v>
      </c>
      <c r="D9">
        <v>0</v>
      </c>
      <c r="E9">
        <v>0</v>
      </c>
      <c r="F9">
        <v>0</v>
      </c>
      <c r="H9" s="2">
        <f t="shared" si="5"/>
        <v>6886</v>
      </c>
      <c r="J9" s="9">
        <v>1988</v>
      </c>
      <c r="K9" s="2">
        <f t="shared" si="6"/>
        <v>3695</v>
      </c>
      <c r="L9" s="2">
        <f t="shared" si="6"/>
        <v>3191</v>
      </c>
      <c r="M9" s="2">
        <f t="shared" si="1"/>
        <v>0</v>
      </c>
      <c r="N9" s="2">
        <f t="shared" si="7"/>
        <v>6886</v>
      </c>
      <c r="P9" s="9">
        <f t="shared" si="2"/>
        <v>1988</v>
      </c>
      <c r="Q9" s="7">
        <f t="shared" si="8"/>
        <v>53.659599186755734</v>
      </c>
      <c r="R9" s="7">
        <f t="shared" si="9"/>
        <v>46.340400813244266</v>
      </c>
      <c r="S9" s="7">
        <f t="shared" si="9"/>
        <v>0</v>
      </c>
      <c r="T9" s="7">
        <f t="shared" si="9"/>
        <v>0</v>
      </c>
      <c r="U9" s="7">
        <f t="shared" si="9"/>
        <v>0</v>
      </c>
      <c r="V9" s="7">
        <f t="shared" si="9"/>
        <v>0</v>
      </c>
      <c r="W9" s="7">
        <f t="shared" si="9"/>
        <v>100</v>
      </c>
      <c r="Z9" s="9">
        <v>1988</v>
      </c>
      <c r="AA9">
        <v>3991045</v>
      </c>
      <c r="AB9">
        <v>761903</v>
      </c>
      <c r="AC9">
        <v>8683</v>
      </c>
      <c r="AD9">
        <v>28104</v>
      </c>
      <c r="AE9">
        <v>32716</v>
      </c>
      <c r="AG9">
        <f t="shared" si="10"/>
        <v>4822451</v>
      </c>
      <c r="AJ9" s="9">
        <v>1988</v>
      </c>
      <c r="AK9" s="1">
        <f t="shared" si="11"/>
        <v>92.58226855372465</v>
      </c>
      <c r="AL9" s="1">
        <f t="shared" si="12"/>
        <v>418.81971852059905</v>
      </c>
      <c r="AM9" s="1">
        <f t="shared" si="12"/>
        <v>0</v>
      </c>
      <c r="AN9" s="1">
        <f t="shared" si="12"/>
        <v>0</v>
      </c>
      <c r="AO9" s="1">
        <f t="shared" si="12"/>
        <v>0</v>
      </c>
      <c r="AP9" s="1"/>
      <c r="AQ9" s="1">
        <f t="shared" si="13"/>
        <v>142.79046070141513</v>
      </c>
      <c r="AR9" s="1">
        <f t="shared" si="14"/>
        <v>0</v>
      </c>
    </row>
    <row r="10" spans="1:44" ht="12.75">
      <c r="A10" s="9">
        <v>1989</v>
      </c>
      <c r="B10">
        <v>3361</v>
      </c>
      <c r="C10">
        <v>3918</v>
      </c>
      <c r="D10">
        <v>0</v>
      </c>
      <c r="E10">
        <v>0</v>
      </c>
      <c r="F10">
        <v>0</v>
      </c>
      <c r="H10" s="2">
        <f t="shared" si="5"/>
        <v>7279</v>
      </c>
      <c r="J10" s="9">
        <v>1989</v>
      </c>
      <c r="K10" s="2">
        <f t="shared" si="6"/>
        <v>3361</v>
      </c>
      <c r="L10" s="2">
        <f t="shared" si="6"/>
        <v>3918</v>
      </c>
      <c r="M10" s="2">
        <f t="shared" si="1"/>
        <v>0</v>
      </c>
      <c r="N10" s="2">
        <f t="shared" si="7"/>
        <v>7279</v>
      </c>
      <c r="P10" s="9">
        <f t="shared" si="2"/>
        <v>1989</v>
      </c>
      <c r="Q10" s="7">
        <f t="shared" si="8"/>
        <v>46.17392498969639</v>
      </c>
      <c r="R10" s="7">
        <f t="shared" si="9"/>
        <v>53.82607501030361</v>
      </c>
      <c r="S10" s="7">
        <f t="shared" si="9"/>
        <v>0</v>
      </c>
      <c r="T10" s="7">
        <f t="shared" si="9"/>
        <v>0</v>
      </c>
      <c r="U10" s="7">
        <f t="shared" si="9"/>
        <v>0</v>
      </c>
      <c r="V10" s="7">
        <f t="shared" si="9"/>
        <v>0</v>
      </c>
      <c r="W10" s="7">
        <f t="shared" si="9"/>
        <v>100</v>
      </c>
      <c r="Z10" s="9">
        <v>1989</v>
      </c>
      <c r="AA10">
        <v>4012426</v>
      </c>
      <c r="AB10">
        <v>770224</v>
      </c>
      <c r="AC10">
        <v>9283</v>
      </c>
      <c r="AD10">
        <v>29843</v>
      </c>
      <c r="AE10">
        <v>32697</v>
      </c>
      <c r="AG10">
        <f t="shared" si="10"/>
        <v>4854473</v>
      </c>
      <c r="AJ10" s="9">
        <v>1989</v>
      </c>
      <c r="AK10" s="1">
        <f t="shared" si="11"/>
        <v>83.76478469634083</v>
      </c>
      <c r="AL10" s="1">
        <f t="shared" si="12"/>
        <v>508.6831882673093</v>
      </c>
      <c r="AM10" s="1">
        <f t="shared" si="12"/>
        <v>0</v>
      </c>
      <c r="AN10" s="1">
        <f t="shared" si="12"/>
        <v>0</v>
      </c>
      <c r="AO10" s="1">
        <f t="shared" si="12"/>
        <v>0</v>
      </c>
      <c r="AP10" s="1"/>
      <c r="AQ10" s="1">
        <f t="shared" si="13"/>
        <v>149.94418549655134</v>
      </c>
      <c r="AR10" s="1">
        <f t="shared" si="14"/>
        <v>0</v>
      </c>
    </row>
    <row r="11" spans="1:44" ht="12.75">
      <c r="A11" s="9">
        <v>1990</v>
      </c>
      <c r="B11">
        <v>5878</v>
      </c>
      <c r="C11">
        <v>6074</v>
      </c>
      <c r="D11">
        <v>0</v>
      </c>
      <c r="E11">
        <v>0</v>
      </c>
      <c r="F11">
        <v>0</v>
      </c>
      <c r="H11" s="2">
        <f t="shared" si="5"/>
        <v>11952</v>
      </c>
      <c r="J11" s="9">
        <v>1990</v>
      </c>
      <c r="K11" s="2">
        <f t="shared" si="6"/>
        <v>5878</v>
      </c>
      <c r="L11" s="2">
        <f t="shared" si="6"/>
        <v>6074</v>
      </c>
      <c r="M11" s="2">
        <f t="shared" si="1"/>
        <v>0</v>
      </c>
      <c r="N11" s="2">
        <f t="shared" si="7"/>
        <v>11952</v>
      </c>
      <c r="P11" s="9">
        <f t="shared" si="2"/>
        <v>1990</v>
      </c>
      <c r="Q11" s="7">
        <f t="shared" si="8"/>
        <v>49.18005354752343</v>
      </c>
      <c r="R11" s="7">
        <f t="shared" si="9"/>
        <v>50.81994645247657</v>
      </c>
      <c r="S11" s="7">
        <f t="shared" si="9"/>
        <v>0</v>
      </c>
      <c r="T11" s="7">
        <f t="shared" si="9"/>
        <v>0</v>
      </c>
      <c r="U11" s="7">
        <f t="shared" si="9"/>
        <v>0</v>
      </c>
      <c r="V11" s="7">
        <f t="shared" si="9"/>
        <v>0</v>
      </c>
      <c r="W11" s="7">
        <f t="shared" si="9"/>
        <v>100</v>
      </c>
      <c r="Z11" s="9">
        <v>1990</v>
      </c>
      <c r="AA11">
        <v>4038097</v>
      </c>
      <c r="AB11">
        <v>778385</v>
      </c>
      <c r="AC11">
        <v>9739</v>
      </c>
      <c r="AD11">
        <v>31389</v>
      </c>
      <c r="AE11">
        <v>33016</v>
      </c>
      <c r="AG11">
        <f t="shared" si="10"/>
        <v>4890626</v>
      </c>
      <c r="AJ11" s="9">
        <v>1990</v>
      </c>
      <c r="AK11" s="1">
        <f t="shared" si="11"/>
        <v>145.56361573285633</v>
      </c>
      <c r="AL11" s="1">
        <f t="shared" si="12"/>
        <v>780.3336395228582</v>
      </c>
      <c r="AM11" s="1">
        <f t="shared" si="12"/>
        <v>0</v>
      </c>
      <c r="AN11" s="1">
        <f t="shared" si="12"/>
        <v>0</v>
      </c>
      <c r="AO11" s="1">
        <f t="shared" si="12"/>
        <v>0</v>
      </c>
      <c r="AP11" s="1"/>
      <c r="AQ11" s="1">
        <f t="shared" si="13"/>
        <v>244.38589252173443</v>
      </c>
      <c r="AR11" s="1">
        <f t="shared" si="14"/>
        <v>0</v>
      </c>
    </row>
    <row r="12" spans="1:44" ht="12.75">
      <c r="A12" s="9">
        <v>1991</v>
      </c>
      <c r="B12">
        <v>9079</v>
      </c>
      <c r="C12">
        <v>8309</v>
      </c>
      <c r="D12">
        <v>0</v>
      </c>
      <c r="E12">
        <v>0</v>
      </c>
      <c r="F12">
        <v>0</v>
      </c>
      <c r="H12" s="2">
        <f t="shared" si="5"/>
        <v>17388</v>
      </c>
      <c r="J12" s="9">
        <v>1991</v>
      </c>
      <c r="K12" s="2">
        <f t="shared" si="6"/>
        <v>9079</v>
      </c>
      <c r="L12" s="2">
        <f t="shared" si="6"/>
        <v>8309</v>
      </c>
      <c r="M12" s="2">
        <f t="shared" si="1"/>
        <v>0</v>
      </c>
      <c r="N12" s="2">
        <f t="shared" si="7"/>
        <v>17388</v>
      </c>
      <c r="P12" s="9">
        <f t="shared" si="2"/>
        <v>1991</v>
      </c>
      <c r="Q12" s="7">
        <f t="shared" si="8"/>
        <v>52.21417069243156</v>
      </c>
      <c r="R12" s="7">
        <f t="shared" si="9"/>
        <v>47.78582930756844</v>
      </c>
      <c r="S12" s="7">
        <f t="shared" si="9"/>
        <v>0</v>
      </c>
      <c r="T12" s="7">
        <f t="shared" si="9"/>
        <v>0</v>
      </c>
      <c r="U12" s="7">
        <f t="shared" si="9"/>
        <v>0</v>
      </c>
      <c r="V12" s="7">
        <f t="shared" si="9"/>
        <v>0</v>
      </c>
      <c r="W12" s="7">
        <f t="shared" si="9"/>
        <v>100</v>
      </c>
      <c r="Z12" s="9">
        <v>1991</v>
      </c>
      <c r="AA12">
        <v>4078190</v>
      </c>
      <c r="AB12">
        <v>790817</v>
      </c>
      <c r="AC12">
        <v>9877</v>
      </c>
      <c r="AD12">
        <v>32877</v>
      </c>
      <c r="AE12">
        <v>35125</v>
      </c>
      <c r="AG12">
        <f t="shared" si="10"/>
        <v>4946886</v>
      </c>
      <c r="AJ12" s="9">
        <v>1991</v>
      </c>
      <c r="AK12" s="1">
        <f t="shared" si="11"/>
        <v>222.62327159842968</v>
      </c>
      <c r="AL12" s="1">
        <f t="shared" si="12"/>
        <v>1050.6855568355259</v>
      </c>
      <c r="AM12" s="1">
        <f t="shared" si="12"/>
        <v>0</v>
      </c>
      <c r="AN12" s="1">
        <f t="shared" si="12"/>
        <v>0</v>
      </c>
      <c r="AO12" s="1">
        <f t="shared" si="12"/>
        <v>0</v>
      </c>
      <c r="AP12" s="1"/>
      <c r="AQ12" s="1">
        <f t="shared" si="13"/>
        <v>351.493848857645</v>
      </c>
      <c r="AR12" s="1">
        <f t="shared" si="14"/>
        <v>0</v>
      </c>
    </row>
    <row r="13" spans="1:44" ht="12.75">
      <c r="A13" s="9">
        <v>1992</v>
      </c>
      <c r="B13">
        <v>4358</v>
      </c>
      <c r="C13">
        <v>5641</v>
      </c>
      <c r="D13">
        <v>7</v>
      </c>
      <c r="E13">
        <v>9</v>
      </c>
      <c r="F13">
        <v>0</v>
      </c>
      <c r="H13" s="2">
        <f t="shared" si="5"/>
        <v>10015</v>
      </c>
      <c r="J13" s="9">
        <v>1992</v>
      </c>
      <c r="K13" s="2">
        <f t="shared" si="6"/>
        <v>4358</v>
      </c>
      <c r="L13" s="2">
        <f t="shared" si="6"/>
        <v>5641</v>
      </c>
      <c r="M13" s="2">
        <f t="shared" si="1"/>
        <v>16</v>
      </c>
      <c r="N13" s="2">
        <f t="shared" si="7"/>
        <v>10015</v>
      </c>
      <c r="P13" s="9">
        <f t="shared" si="2"/>
        <v>1992</v>
      </c>
      <c r="Q13" s="7">
        <f t="shared" si="8"/>
        <v>43.51472790813779</v>
      </c>
      <c r="R13" s="7">
        <f t="shared" si="9"/>
        <v>56.3255117324014</v>
      </c>
      <c r="S13" s="7">
        <f t="shared" si="9"/>
        <v>0.06989515726410385</v>
      </c>
      <c r="T13" s="7">
        <f t="shared" si="9"/>
        <v>0.08986520219670494</v>
      </c>
      <c r="U13" s="7">
        <f t="shared" si="9"/>
        <v>0</v>
      </c>
      <c r="V13" s="7">
        <f t="shared" si="9"/>
        <v>0</v>
      </c>
      <c r="W13" s="7">
        <f t="shared" si="9"/>
        <v>100</v>
      </c>
      <c r="Z13" s="9">
        <v>1992</v>
      </c>
      <c r="AA13">
        <v>4125822</v>
      </c>
      <c r="AB13">
        <v>806645</v>
      </c>
      <c r="AC13">
        <v>9948</v>
      </c>
      <c r="AD13">
        <v>34814</v>
      </c>
      <c r="AE13">
        <v>36770</v>
      </c>
      <c r="AG13">
        <f t="shared" si="10"/>
        <v>5013999</v>
      </c>
      <c r="AJ13" s="9">
        <v>1992</v>
      </c>
      <c r="AK13" s="1">
        <f t="shared" si="11"/>
        <v>105.6274361812022</v>
      </c>
      <c r="AL13" s="1">
        <f t="shared" si="12"/>
        <v>699.3163039503128</v>
      </c>
      <c r="AM13" s="1">
        <f t="shared" si="12"/>
        <v>70.36590269400884</v>
      </c>
      <c r="AN13" s="1">
        <f t="shared" si="12"/>
        <v>25.851668868845866</v>
      </c>
      <c r="AO13" s="1">
        <f t="shared" si="12"/>
        <v>0</v>
      </c>
      <c r="AP13" s="1"/>
      <c r="AQ13" s="1">
        <f t="shared" si="13"/>
        <v>199.74076580390224</v>
      </c>
      <c r="AR13" s="1">
        <f t="shared" si="14"/>
        <v>19.62419663445028</v>
      </c>
    </row>
    <row r="14" spans="1:44" ht="12.75">
      <c r="A14" s="9">
        <v>1993</v>
      </c>
      <c r="B14">
        <v>4640</v>
      </c>
      <c r="C14">
        <v>5980</v>
      </c>
      <c r="D14">
        <v>4</v>
      </c>
      <c r="E14">
        <v>8</v>
      </c>
      <c r="F14">
        <v>0</v>
      </c>
      <c r="H14" s="2">
        <f t="shared" si="5"/>
        <v>10632</v>
      </c>
      <c r="J14" s="9">
        <v>1993</v>
      </c>
      <c r="K14" s="2">
        <f t="shared" si="6"/>
        <v>4640</v>
      </c>
      <c r="L14" s="2">
        <f t="shared" si="6"/>
        <v>5980</v>
      </c>
      <c r="M14" s="2">
        <f t="shared" si="1"/>
        <v>12</v>
      </c>
      <c r="N14" s="2">
        <f t="shared" si="7"/>
        <v>10632</v>
      </c>
      <c r="P14" s="9">
        <f t="shared" si="2"/>
        <v>1993</v>
      </c>
      <c r="Q14" s="7">
        <f t="shared" si="8"/>
        <v>43.6418359668924</v>
      </c>
      <c r="R14" s="7">
        <f t="shared" si="9"/>
        <v>56.24529721595184</v>
      </c>
      <c r="S14" s="7">
        <f t="shared" si="9"/>
        <v>0.037622272385252065</v>
      </c>
      <c r="T14" s="7">
        <f t="shared" si="9"/>
        <v>0.07524454477050413</v>
      </c>
      <c r="U14" s="7">
        <f t="shared" si="9"/>
        <v>0</v>
      </c>
      <c r="V14" s="7">
        <f t="shared" si="9"/>
        <v>0</v>
      </c>
      <c r="W14" s="7">
        <f t="shared" si="9"/>
        <v>100</v>
      </c>
      <c r="Z14" s="9">
        <v>1993</v>
      </c>
      <c r="AA14">
        <v>4174351</v>
      </c>
      <c r="AB14">
        <v>824143</v>
      </c>
      <c r="AC14">
        <v>10174</v>
      </c>
      <c r="AD14">
        <v>37468</v>
      </c>
      <c r="AE14">
        <v>39530</v>
      </c>
      <c r="AG14">
        <f t="shared" si="10"/>
        <v>5085666</v>
      </c>
      <c r="AJ14" s="9">
        <v>1993</v>
      </c>
      <c r="AK14" s="1">
        <f t="shared" si="11"/>
        <v>111.15500349635188</v>
      </c>
      <c r="AL14" s="1">
        <f t="shared" si="12"/>
        <v>725.6022316515459</v>
      </c>
      <c r="AM14" s="1">
        <f t="shared" si="12"/>
        <v>39.315903282877926</v>
      </c>
      <c r="AN14" s="1">
        <f t="shared" si="12"/>
        <v>21.35155332550443</v>
      </c>
      <c r="AO14" s="1">
        <f t="shared" si="12"/>
        <v>0</v>
      </c>
      <c r="AP14" s="1"/>
      <c r="AQ14" s="1">
        <f t="shared" si="13"/>
        <v>209.05816465336102</v>
      </c>
      <c r="AR14" s="1">
        <f t="shared" si="14"/>
        <v>13.765888129215805</v>
      </c>
    </row>
    <row r="15" spans="1:44" ht="12.75">
      <c r="A15" s="9">
        <v>1994</v>
      </c>
      <c r="B15">
        <v>4623</v>
      </c>
      <c r="C15">
        <v>6123</v>
      </c>
      <c r="D15">
        <v>8</v>
      </c>
      <c r="E15">
        <v>5</v>
      </c>
      <c r="F15">
        <v>0</v>
      </c>
      <c r="H15" s="2">
        <f t="shared" si="5"/>
        <v>10759</v>
      </c>
      <c r="J15" s="9">
        <v>1994</v>
      </c>
      <c r="K15" s="2">
        <f t="shared" si="6"/>
        <v>4623</v>
      </c>
      <c r="L15" s="2">
        <f t="shared" si="6"/>
        <v>6123</v>
      </c>
      <c r="M15" s="2">
        <f t="shared" si="1"/>
        <v>13</v>
      </c>
      <c r="N15" s="2">
        <f t="shared" si="7"/>
        <v>10759</v>
      </c>
      <c r="P15" s="9">
        <f t="shared" si="2"/>
        <v>1994</v>
      </c>
      <c r="Q15" s="7">
        <f t="shared" si="8"/>
        <v>42.968677386374196</v>
      </c>
      <c r="R15" s="7">
        <f t="shared" si="9"/>
        <v>56.91049354029185</v>
      </c>
      <c r="S15" s="7">
        <f t="shared" si="9"/>
        <v>0.07435635282089413</v>
      </c>
      <c r="T15" s="7">
        <f t="shared" si="9"/>
        <v>0.046472720513058834</v>
      </c>
      <c r="U15" s="7">
        <f t="shared" si="9"/>
        <v>0</v>
      </c>
      <c r="V15" s="7">
        <f t="shared" si="9"/>
        <v>0</v>
      </c>
      <c r="W15" s="7">
        <f t="shared" si="9"/>
        <v>100</v>
      </c>
      <c r="Z15" s="9">
        <v>1994</v>
      </c>
      <c r="AA15">
        <v>4228994</v>
      </c>
      <c r="AB15">
        <v>839686</v>
      </c>
      <c r="AC15">
        <v>10543</v>
      </c>
      <c r="AD15">
        <v>40382</v>
      </c>
      <c r="AE15">
        <v>43411</v>
      </c>
      <c r="AG15">
        <f t="shared" si="10"/>
        <v>5163016</v>
      </c>
      <c r="AJ15" s="9">
        <v>1994</v>
      </c>
      <c r="AK15" s="1">
        <f t="shared" si="11"/>
        <v>109.3167784111304</v>
      </c>
      <c r="AL15" s="1">
        <f t="shared" si="12"/>
        <v>729.2011537646215</v>
      </c>
      <c r="AM15" s="1">
        <f t="shared" si="12"/>
        <v>75.87973062695627</v>
      </c>
      <c r="AN15" s="1">
        <f t="shared" si="12"/>
        <v>12.381754246941707</v>
      </c>
      <c r="AO15" s="1">
        <f t="shared" si="12"/>
        <v>0</v>
      </c>
      <c r="AP15" s="1"/>
      <c r="AQ15" s="1">
        <f t="shared" si="13"/>
        <v>208.38595115723058</v>
      </c>
      <c r="AR15" s="1">
        <f t="shared" si="14"/>
        <v>13.780529172320216</v>
      </c>
    </row>
    <row r="16" spans="1:44" ht="12.75">
      <c r="A16" s="9">
        <v>1995</v>
      </c>
      <c r="B16">
        <v>4992</v>
      </c>
      <c r="C16">
        <v>6681</v>
      </c>
      <c r="D16">
        <v>11</v>
      </c>
      <c r="E16">
        <v>11</v>
      </c>
      <c r="F16">
        <v>0</v>
      </c>
      <c r="H16" s="2">
        <f t="shared" si="5"/>
        <v>11695</v>
      </c>
      <c r="J16" s="9">
        <v>1995</v>
      </c>
      <c r="K16" s="2">
        <f t="shared" si="6"/>
        <v>4992</v>
      </c>
      <c r="L16" s="2">
        <f t="shared" si="6"/>
        <v>6681</v>
      </c>
      <c r="M16" s="2">
        <f t="shared" si="1"/>
        <v>22</v>
      </c>
      <c r="N16" s="2">
        <f t="shared" si="7"/>
        <v>11695</v>
      </c>
      <c r="P16" s="9">
        <f t="shared" si="2"/>
        <v>1995</v>
      </c>
      <c r="Q16" s="7">
        <f t="shared" si="8"/>
        <v>42.684908080376225</v>
      </c>
      <c r="R16" s="7">
        <f t="shared" si="9"/>
        <v>57.12697734074391</v>
      </c>
      <c r="S16" s="7">
        <f t="shared" si="9"/>
        <v>0.0940572894399316</v>
      </c>
      <c r="T16" s="7">
        <f t="shared" si="9"/>
        <v>0.0940572894399316</v>
      </c>
      <c r="U16" s="7">
        <f t="shared" si="9"/>
        <v>0</v>
      </c>
      <c r="V16" s="7">
        <f t="shared" si="9"/>
        <v>0</v>
      </c>
      <c r="W16" s="7">
        <f t="shared" si="9"/>
        <v>100</v>
      </c>
      <c r="Z16" s="9">
        <v>1995</v>
      </c>
      <c r="AA16">
        <v>4286327</v>
      </c>
      <c r="AB16">
        <v>853037</v>
      </c>
      <c r="AC16">
        <v>10695</v>
      </c>
      <c r="AD16">
        <v>43349</v>
      </c>
      <c r="AE16">
        <v>47760</v>
      </c>
      <c r="AG16">
        <f t="shared" si="10"/>
        <v>5241168</v>
      </c>
      <c r="AJ16" s="9">
        <v>1995</v>
      </c>
      <c r="AK16" s="1">
        <f t="shared" si="11"/>
        <v>116.46334962311555</v>
      </c>
      <c r="AL16" s="1">
        <f t="shared" si="12"/>
        <v>783.2016665162239</v>
      </c>
      <c r="AM16" s="1">
        <f t="shared" si="12"/>
        <v>102.85179990649836</v>
      </c>
      <c r="AN16" s="1">
        <f t="shared" si="12"/>
        <v>25.375441186647905</v>
      </c>
      <c r="AO16" s="1">
        <f t="shared" si="12"/>
        <v>0</v>
      </c>
      <c r="AP16" s="1"/>
      <c r="AQ16" s="1">
        <f t="shared" si="13"/>
        <v>223.13728542950733</v>
      </c>
      <c r="AR16" s="1">
        <f t="shared" si="14"/>
        <v>21.610152842717376</v>
      </c>
    </row>
    <row r="17" spans="1:44" ht="12.75">
      <c r="A17" s="9">
        <v>1996</v>
      </c>
      <c r="B17">
        <v>5261</v>
      </c>
      <c r="C17">
        <v>6901</v>
      </c>
      <c r="D17">
        <v>3</v>
      </c>
      <c r="E17">
        <v>11</v>
      </c>
      <c r="F17">
        <v>0</v>
      </c>
      <c r="H17" s="2">
        <f t="shared" si="5"/>
        <v>12176</v>
      </c>
      <c r="J17" s="9">
        <v>1996</v>
      </c>
      <c r="K17" s="2">
        <f t="shared" si="6"/>
        <v>5261</v>
      </c>
      <c r="L17" s="2">
        <f t="shared" si="6"/>
        <v>6901</v>
      </c>
      <c r="M17" s="2">
        <f t="shared" si="1"/>
        <v>14</v>
      </c>
      <c r="N17" s="2">
        <f t="shared" si="7"/>
        <v>12176</v>
      </c>
      <c r="P17" s="9">
        <f t="shared" si="2"/>
        <v>1996</v>
      </c>
      <c r="Q17" s="7">
        <f t="shared" si="8"/>
        <v>43.207950065703024</v>
      </c>
      <c r="R17" s="7">
        <f t="shared" si="9"/>
        <v>56.67706964520368</v>
      </c>
      <c r="S17" s="7">
        <f t="shared" si="9"/>
        <v>0.024638633377135347</v>
      </c>
      <c r="T17" s="7">
        <f t="shared" si="9"/>
        <v>0.09034165571616294</v>
      </c>
      <c r="U17" s="7">
        <f t="shared" si="9"/>
        <v>0</v>
      </c>
      <c r="V17" s="7">
        <f t="shared" si="9"/>
        <v>0</v>
      </c>
      <c r="W17" s="7">
        <f t="shared" si="9"/>
        <v>100</v>
      </c>
      <c r="Z17" s="9">
        <v>1996</v>
      </c>
      <c r="AA17">
        <v>4336406</v>
      </c>
      <c r="AB17">
        <v>867437</v>
      </c>
      <c r="AC17">
        <v>10913</v>
      </c>
      <c r="AD17">
        <v>46244</v>
      </c>
      <c r="AE17">
        <v>52576</v>
      </c>
      <c r="AG17">
        <f t="shared" si="10"/>
        <v>5313576</v>
      </c>
      <c r="AJ17" s="9">
        <v>1996</v>
      </c>
      <c r="AK17" s="1">
        <f t="shared" si="11"/>
        <v>121.32166591412336</v>
      </c>
      <c r="AL17" s="1">
        <f t="shared" si="12"/>
        <v>795.5620984578707</v>
      </c>
      <c r="AM17" s="1">
        <f t="shared" si="12"/>
        <v>27.490149363144873</v>
      </c>
      <c r="AN17" s="1">
        <f t="shared" si="12"/>
        <v>23.78686964795433</v>
      </c>
      <c r="AO17" s="1">
        <f t="shared" si="12"/>
        <v>0</v>
      </c>
      <c r="AP17" s="1"/>
      <c r="AQ17" s="1">
        <f t="shared" si="13"/>
        <v>229.14888203349307</v>
      </c>
      <c r="AR17" s="1">
        <f t="shared" si="14"/>
        <v>12.758240456380488</v>
      </c>
    </row>
    <row r="18" spans="1:44" ht="12.75">
      <c r="A18" s="9">
        <v>1997</v>
      </c>
      <c r="B18">
        <v>5728</v>
      </c>
      <c r="C18">
        <v>7763</v>
      </c>
      <c r="D18">
        <v>8</v>
      </c>
      <c r="E18">
        <v>12</v>
      </c>
      <c r="F18">
        <v>0</v>
      </c>
      <c r="H18" s="2">
        <f t="shared" si="5"/>
        <v>13511</v>
      </c>
      <c r="J18" s="9">
        <v>1997</v>
      </c>
      <c r="K18" s="2">
        <f t="shared" si="6"/>
        <v>5728</v>
      </c>
      <c r="L18" s="2">
        <f t="shared" si="6"/>
        <v>7763</v>
      </c>
      <c r="M18" s="2">
        <f t="shared" si="1"/>
        <v>20</v>
      </c>
      <c r="N18" s="2">
        <f t="shared" si="7"/>
        <v>13511</v>
      </c>
      <c r="P18" s="9">
        <f t="shared" si="2"/>
        <v>1997</v>
      </c>
      <c r="Q18" s="7">
        <f t="shared" si="8"/>
        <v>42.39508548590038</v>
      </c>
      <c r="R18" s="7">
        <f t="shared" si="9"/>
        <v>57.45688698097846</v>
      </c>
      <c r="S18" s="7">
        <f t="shared" si="9"/>
        <v>0.059211013248464214</v>
      </c>
      <c r="T18" s="7">
        <f t="shared" si="9"/>
        <v>0.08881651987269631</v>
      </c>
      <c r="U18" s="7">
        <f t="shared" si="9"/>
        <v>0</v>
      </c>
      <c r="V18" s="7">
        <f t="shared" si="9"/>
        <v>0</v>
      </c>
      <c r="W18" s="7">
        <f t="shared" si="9"/>
        <v>100</v>
      </c>
      <c r="Z18" s="9">
        <v>1997</v>
      </c>
      <c r="AA18">
        <v>4382236</v>
      </c>
      <c r="AB18">
        <v>880288</v>
      </c>
      <c r="AC18">
        <v>11046</v>
      </c>
      <c r="AD18">
        <v>48156</v>
      </c>
      <c r="AE18">
        <v>56707</v>
      </c>
      <c r="AG18">
        <f t="shared" si="10"/>
        <v>5378433</v>
      </c>
      <c r="AJ18" s="9">
        <v>1997</v>
      </c>
      <c r="AK18" s="1">
        <f t="shared" si="11"/>
        <v>130.70952819519533</v>
      </c>
      <c r="AL18" s="1">
        <f t="shared" si="12"/>
        <v>881.8704787524083</v>
      </c>
      <c r="AM18" s="1">
        <f t="shared" si="12"/>
        <v>72.42440702516748</v>
      </c>
      <c r="AN18" s="1">
        <f t="shared" si="12"/>
        <v>24.919013207077</v>
      </c>
      <c r="AO18" s="1">
        <f t="shared" si="12"/>
        <v>0</v>
      </c>
      <c r="AP18" s="1"/>
      <c r="AQ18" s="1">
        <f t="shared" si="13"/>
        <v>251.2069965359799</v>
      </c>
      <c r="AR18" s="1">
        <f t="shared" si="14"/>
        <v>17.254915494051367</v>
      </c>
    </row>
    <row r="19" spans="1:44" ht="12.75">
      <c r="A19" s="9">
        <v>1998</v>
      </c>
      <c r="B19">
        <v>5975</v>
      </c>
      <c r="C19">
        <v>7935</v>
      </c>
      <c r="D19">
        <v>13</v>
      </c>
      <c r="E19">
        <v>18</v>
      </c>
      <c r="F19">
        <v>0</v>
      </c>
      <c r="H19" s="2">
        <f t="shared" si="5"/>
        <v>13941</v>
      </c>
      <c r="J19" s="9">
        <v>1998</v>
      </c>
      <c r="K19" s="2">
        <f t="shared" si="6"/>
        <v>5975</v>
      </c>
      <c r="L19" s="2">
        <f t="shared" si="6"/>
        <v>7935</v>
      </c>
      <c r="M19" s="2">
        <f t="shared" si="1"/>
        <v>31</v>
      </c>
      <c r="N19" s="2">
        <f t="shared" si="7"/>
        <v>13941</v>
      </c>
      <c r="P19" s="9">
        <f t="shared" si="2"/>
        <v>1998</v>
      </c>
      <c r="Q19" s="7">
        <f t="shared" si="8"/>
        <v>42.85919231045119</v>
      </c>
      <c r="R19" s="7">
        <f t="shared" si="9"/>
        <v>56.918442005595004</v>
      </c>
      <c r="S19" s="7">
        <f t="shared" si="9"/>
        <v>0.09325012552901514</v>
      </c>
      <c r="T19" s="7">
        <f t="shared" si="9"/>
        <v>0.12911555842479017</v>
      </c>
      <c r="U19" s="7">
        <f t="shared" si="9"/>
        <v>0</v>
      </c>
      <c r="V19" s="7">
        <f t="shared" si="9"/>
        <v>0</v>
      </c>
      <c r="W19" s="7">
        <f t="shared" si="9"/>
        <v>100</v>
      </c>
      <c r="Z19" s="9">
        <v>1998</v>
      </c>
      <c r="AA19">
        <v>4415045</v>
      </c>
      <c r="AB19">
        <v>893978</v>
      </c>
      <c r="AC19">
        <v>10990</v>
      </c>
      <c r="AD19">
        <v>50464</v>
      </c>
      <c r="AE19">
        <v>62202</v>
      </c>
      <c r="AG19">
        <f t="shared" si="10"/>
        <v>5432679</v>
      </c>
      <c r="AJ19" s="9">
        <v>1998</v>
      </c>
      <c r="AK19" s="1">
        <f t="shared" si="11"/>
        <v>135.33270895313638</v>
      </c>
      <c r="AL19" s="1">
        <f t="shared" si="12"/>
        <v>887.6057352641787</v>
      </c>
      <c r="AM19" s="1">
        <f t="shared" si="12"/>
        <v>118.28935395814376</v>
      </c>
      <c r="AN19" s="1">
        <f t="shared" si="12"/>
        <v>35.668991756499686</v>
      </c>
      <c r="AO19" s="1">
        <f t="shared" si="12"/>
        <v>0</v>
      </c>
      <c r="AP19" s="1"/>
      <c r="AQ19" s="1">
        <f t="shared" si="13"/>
        <v>256.61372593521537</v>
      </c>
      <c r="AR19" s="1">
        <f t="shared" si="14"/>
        <v>25.069547777705896</v>
      </c>
    </row>
    <row r="20" spans="1:44" ht="12.75">
      <c r="A20" s="9">
        <v>1999</v>
      </c>
      <c r="B20">
        <v>5198</v>
      </c>
      <c r="C20">
        <v>6443</v>
      </c>
      <c r="D20">
        <v>9</v>
      </c>
      <c r="E20">
        <v>0</v>
      </c>
      <c r="F20">
        <v>94</v>
      </c>
      <c r="H20" s="2">
        <f t="shared" si="5"/>
        <v>11744</v>
      </c>
      <c r="J20" s="9">
        <v>1999</v>
      </c>
      <c r="K20" s="2">
        <f t="shared" si="6"/>
        <v>5198</v>
      </c>
      <c r="L20" s="2">
        <f t="shared" si="6"/>
        <v>6443</v>
      </c>
      <c r="M20" s="2">
        <f t="shared" si="1"/>
        <v>103</v>
      </c>
      <c r="N20" s="2">
        <f t="shared" si="7"/>
        <v>11744</v>
      </c>
      <c r="P20" s="9">
        <f t="shared" si="2"/>
        <v>1999</v>
      </c>
      <c r="Q20" s="7">
        <f t="shared" si="8"/>
        <v>44.26089918256131</v>
      </c>
      <c r="R20" s="7">
        <f aca="true" t="shared" si="15" ref="R20:W21">(C20/$H20)*100</f>
        <v>54.86205722070845</v>
      </c>
      <c r="S20" s="7">
        <f t="shared" si="15"/>
        <v>0.07663487738419619</v>
      </c>
      <c r="T20" s="7">
        <f t="shared" si="15"/>
        <v>0</v>
      </c>
      <c r="U20" s="7">
        <f t="shared" si="15"/>
        <v>0.8004087193460491</v>
      </c>
      <c r="V20" s="7">
        <f t="shared" si="15"/>
        <v>0</v>
      </c>
      <c r="W20" s="7">
        <f t="shared" si="15"/>
        <v>100</v>
      </c>
      <c r="Z20" s="9">
        <v>1999</v>
      </c>
      <c r="AA20">
        <v>4446526</v>
      </c>
      <c r="AB20">
        <v>906626</v>
      </c>
      <c r="AC20">
        <v>11121</v>
      </c>
      <c r="AD20">
        <v>52184</v>
      </c>
      <c r="AE20">
        <v>67078</v>
      </c>
      <c r="AG20">
        <f t="shared" si="10"/>
        <v>5483535</v>
      </c>
      <c r="AJ20" s="9">
        <v>1999</v>
      </c>
      <c r="AK20" s="1">
        <f t="shared" si="11"/>
        <v>116.90024976802114</v>
      </c>
      <c r="AL20" s="1">
        <f>(C20/AB20)*100000</f>
        <v>710.6568750510133</v>
      </c>
      <c r="AM20" s="1">
        <f>(D20/AC20)*100000</f>
        <v>80.92797410304829</v>
      </c>
      <c r="AN20" s="1">
        <f>(E20/AD20)*100000</f>
        <v>0</v>
      </c>
      <c r="AO20" s="1">
        <f>(F20/AE20)*100000</f>
        <v>140.135364799189</v>
      </c>
      <c r="AP20" s="1"/>
      <c r="AQ20" s="1">
        <f t="shared" si="13"/>
        <v>214.1684150826064</v>
      </c>
      <c r="AR20" s="1">
        <f t="shared" si="14"/>
        <v>78.99802888413367</v>
      </c>
    </row>
    <row r="21" spans="1:23" s="4" customFormat="1" ht="12.75">
      <c r="A21" s="13" t="s">
        <v>14</v>
      </c>
      <c r="B21" s="21">
        <f aca="true" t="shared" si="16" ref="B21:G21">SUM(B4:B20)</f>
        <v>76585</v>
      </c>
      <c r="C21" s="21">
        <f t="shared" si="16"/>
        <v>85162</v>
      </c>
      <c r="D21" s="21">
        <f t="shared" si="16"/>
        <v>63</v>
      </c>
      <c r="E21" s="21">
        <f t="shared" si="16"/>
        <v>74</v>
      </c>
      <c r="F21" s="21">
        <f t="shared" si="16"/>
        <v>94</v>
      </c>
      <c r="G21" s="21">
        <f t="shared" si="16"/>
        <v>0</v>
      </c>
      <c r="H21" s="21">
        <f t="shared" si="5"/>
        <v>161978</v>
      </c>
      <c r="J21" s="13" t="s">
        <v>14</v>
      </c>
      <c r="K21" s="21">
        <f t="shared" si="6"/>
        <v>76585</v>
      </c>
      <c r="L21" s="21">
        <f t="shared" si="6"/>
        <v>85162</v>
      </c>
      <c r="M21" s="21">
        <f t="shared" si="1"/>
        <v>231</v>
      </c>
      <c r="N21" s="21">
        <f t="shared" si="7"/>
        <v>161978</v>
      </c>
      <c r="P21" s="13" t="str">
        <f t="shared" si="2"/>
        <v>Total</v>
      </c>
      <c r="Q21" s="22">
        <f t="shared" si="8"/>
        <v>47.2811122498117</v>
      </c>
      <c r="R21" s="22">
        <f t="shared" si="15"/>
        <v>52.57627579053945</v>
      </c>
      <c r="S21" s="22">
        <f t="shared" si="15"/>
        <v>0.038894170813320326</v>
      </c>
      <c r="T21" s="22">
        <f t="shared" si="15"/>
        <v>0.0456852165108842</v>
      </c>
      <c r="U21" s="22">
        <f t="shared" si="15"/>
        <v>0.058032572324636676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TENNESSEE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TENNESSEE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TENNESSEE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TENNESSEE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TENNESSEE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26</v>
      </c>
      <c r="B24" s="19" t="s">
        <v>12</v>
      </c>
      <c r="C24" s="19" t="s">
        <v>13</v>
      </c>
      <c r="D24" s="19" t="s">
        <v>29</v>
      </c>
      <c r="E24" s="19" t="s">
        <v>30</v>
      </c>
      <c r="F24" s="19" t="s">
        <v>27</v>
      </c>
      <c r="G24" s="19" t="s">
        <v>28</v>
      </c>
      <c r="H24" s="19" t="s">
        <v>14</v>
      </c>
      <c r="J24" s="20" t="s">
        <v>26</v>
      </c>
      <c r="K24" s="19" t="s">
        <v>12</v>
      </c>
      <c r="L24" s="19" t="s">
        <v>13</v>
      </c>
      <c r="M24" s="19" t="s">
        <v>31</v>
      </c>
      <c r="N24" s="19" t="s">
        <v>14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26</v>
      </c>
      <c r="AA24" s="19" t="s">
        <v>12</v>
      </c>
      <c r="AB24" s="19" t="s">
        <v>13</v>
      </c>
      <c r="AC24" s="19" t="s">
        <v>29</v>
      </c>
      <c r="AD24" s="19" t="s">
        <v>30</v>
      </c>
      <c r="AE24" s="19" t="s">
        <v>27</v>
      </c>
      <c r="AF24" s="19" t="s">
        <v>28</v>
      </c>
      <c r="AG24" s="19" t="s">
        <v>14</v>
      </c>
      <c r="AJ24" s="20" t="s">
        <v>26</v>
      </c>
      <c r="AK24" s="19" t="s">
        <v>12</v>
      </c>
      <c r="AL24" s="19" t="s">
        <v>13</v>
      </c>
      <c r="AM24" s="19" t="s">
        <v>29</v>
      </c>
      <c r="AN24" s="19" t="s">
        <v>30</v>
      </c>
      <c r="AO24" s="19" t="s">
        <v>27</v>
      </c>
      <c r="AP24" s="19" t="s">
        <v>28</v>
      </c>
      <c r="AQ24" s="19" t="s">
        <v>14</v>
      </c>
      <c r="AR24" s="19" t="s">
        <v>31</v>
      </c>
    </row>
    <row r="25" spans="1:44" ht="12.75">
      <c r="A25" s="9">
        <v>1983</v>
      </c>
      <c r="B25">
        <v>1690</v>
      </c>
      <c r="C25">
        <v>1444</v>
      </c>
      <c r="D25">
        <v>0</v>
      </c>
      <c r="E25">
        <v>0</v>
      </c>
      <c r="F25">
        <v>0</v>
      </c>
      <c r="H25" s="2">
        <f>SUM(B25:G25)</f>
        <v>3134</v>
      </c>
      <c r="J25" s="9">
        <v>1983</v>
      </c>
      <c r="K25" s="2">
        <f>B25</f>
        <v>1690</v>
      </c>
      <c r="L25" s="2">
        <f>C25</f>
        <v>1444</v>
      </c>
      <c r="M25" s="2">
        <f aca="true" t="shared" si="18" ref="M25:M42">N25-K25-L25</f>
        <v>0</v>
      </c>
      <c r="N25" s="2">
        <f>H25</f>
        <v>3134</v>
      </c>
      <c r="P25" s="9">
        <f aca="true" t="shared" si="19" ref="P25:P42">A25</f>
        <v>1983</v>
      </c>
      <c r="Q25" s="2">
        <f aca="true" t="shared" si="20" ref="Q25:W28">(B25/$H25)*100</f>
        <v>53.92469687300574</v>
      </c>
      <c r="R25" s="2">
        <f t="shared" si="20"/>
        <v>46.07530312699426</v>
      </c>
      <c r="S25" s="1">
        <f t="shared" si="20"/>
        <v>0</v>
      </c>
      <c r="T25" s="1">
        <f t="shared" si="20"/>
        <v>0</v>
      </c>
      <c r="U25" s="1">
        <f t="shared" si="20"/>
        <v>0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3874001</v>
      </c>
      <c r="AB25" s="2">
        <f>AB4</f>
        <v>726423</v>
      </c>
      <c r="AC25" s="1">
        <f>AC4</f>
        <v>6155</v>
      </c>
      <c r="AD25" s="1">
        <f>AD4</f>
        <v>20387</v>
      </c>
      <c r="AE25" s="1">
        <f>AE4</f>
        <v>32794</v>
      </c>
      <c r="AF25" s="1"/>
      <c r="AG25" s="2">
        <f aca="true" t="shared" si="21" ref="AG25:AG41">AG4</f>
        <v>4659760</v>
      </c>
      <c r="AJ25" s="9">
        <v>1983</v>
      </c>
      <c r="AK25" s="1">
        <f aca="true" t="shared" si="22" ref="AK25:AO28">(B25/AA25)*100000</f>
        <v>43.62414981307439</v>
      </c>
      <c r="AL25" s="1">
        <f t="shared" si="22"/>
        <v>198.78225221393046</v>
      </c>
      <c r="AM25" s="1">
        <f t="shared" si="22"/>
        <v>0</v>
      </c>
      <c r="AN25" s="1">
        <f t="shared" si="22"/>
        <v>0</v>
      </c>
      <c r="AO25" s="1">
        <f t="shared" si="22"/>
        <v>0</v>
      </c>
      <c r="AP25" s="1"/>
      <c r="AQ25" s="1">
        <f>(H25/AG25)*100000</f>
        <v>67.25668274760932</v>
      </c>
      <c r="AR25" s="1">
        <f>(SUM(D25:F25)/SUM(AC25:AE25))*100000</f>
        <v>0</v>
      </c>
    </row>
    <row r="26" spans="1:44" ht="12.75">
      <c r="A26" s="9">
        <v>1984</v>
      </c>
      <c r="B26">
        <v>1222</v>
      </c>
      <c r="C26">
        <v>943</v>
      </c>
      <c r="D26">
        <v>0</v>
      </c>
      <c r="E26">
        <v>0</v>
      </c>
      <c r="F26">
        <v>0</v>
      </c>
      <c r="H26" s="2">
        <f aca="true" t="shared" si="23" ref="H26:H42">SUM(B26:G26)</f>
        <v>2165</v>
      </c>
      <c r="J26" s="9">
        <v>1984</v>
      </c>
      <c r="K26" s="2">
        <f aca="true" t="shared" si="24" ref="K26:L41">B26</f>
        <v>1222</v>
      </c>
      <c r="L26" s="2">
        <f t="shared" si="24"/>
        <v>943</v>
      </c>
      <c r="M26" s="2">
        <f t="shared" si="18"/>
        <v>0</v>
      </c>
      <c r="N26" s="2">
        <f aca="true" t="shared" si="25" ref="N26:N41">H26</f>
        <v>2165</v>
      </c>
      <c r="P26" s="9">
        <f t="shared" si="19"/>
        <v>1984</v>
      </c>
      <c r="Q26" s="2">
        <f t="shared" si="20"/>
        <v>56.443418013856814</v>
      </c>
      <c r="R26" s="2">
        <f t="shared" si="20"/>
        <v>43.556581986143186</v>
      </c>
      <c r="S26" s="1">
        <f t="shared" si="20"/>
        <v>0</v>
      </c>
      <c r="T26" s="1">
        <f t="shared" si="20"/>
        <v>0</v>
      </c>
      <c r="U26" s="1">
        <f t="shared" si="20"/>
        <v>0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41">AA5</f>
        <v>3895459</v>
      </c>
      <c r="AB26" s="2">
        <f t="shared" si="26"/>
        <v>730189</v>
      </c>
      <c r="AC26" s="1">
        <f t="shared" si="26"/>
        <v>6579</v>
      </c>
      <c r="AD26" s="1">
        <f t="shared" si="26"/>
        <v>21792</v>
      </c>
      <c r="AE26" s="1">
        <f t="shared" si="26"/>
        <v>32723</v>
      </c>
      <c r="AF26" s="1"/>
      <c r="AG26" s="2">
        <f t="shared" si="21"/>
        <v>4686742</v>
      </c>
      <c r="AJ26" s="9">
        <v>1984</v>
      </c>
      <c r="AK26" s="1">
        <f t="shared" si="22"/>
        <v>31.369859110312802</v>
      </c>
      <c r="AL26" s="1">
        <f t="shared" si="22"/>
        <v>129.14464611217096</v>
      </c>
      <c r="AM26" s="1">
        <f t="shared" si="22"/>
        <v>0</v>
      </c>
      <c r="AN26" s="1">
        <f t="shared" si="22"/>
        <v>0</v>
      </c>
      <c r="AO26" s="1">
        <f t="shared" si="22"/>
        <v>0</v>
      </c>
      <c r="AP26" s="1"/>
      <c r="AQ26" s="1">
        <f>(H26/AG26)*100000</f>
        <v>46.19413656651038</v>
      </c>
      <c r="AR26" s="1">
        <f>(SUM(D26:F26)/SUM(AC26:AE26))*100000</f>
        <v>0</v>
      </c>
    </row>
    <row r="27" spans="1:44" ht="12.75">
      <c r="A27" s="9">
        <v>1985</v>
      </c>
      <c r="B27">
        <v>1075</v>
      </c>
      <c r="C27">
        <v>681</v>
      </c>
      <c r="D27">
        <v>0</v>
      </c>
      <c r="E27">
        <v>0</v>
      </c>
      <c r="F27">
        <v>0</v>
      </c>
      <c r="H27" s="2">
        <f t="shared" si="23"/>
        <v>1756</v>
      </c>
      <c r="J27" s="9">
        <v>1985</v>
      </c>
      <c r="K27" s="2">
        <f t="shared" si="24"/>
        <v>1075</v>
      </c>
      <c r="L27" s="2">
        <f t="shared" si="24"/>
        <v>681</v>
      </c>
      <c r="M27" s="2">
        <f t="shared" si="18"/>
        <v>0</v>
      </c>
      <c r="N27" s="2">
        <f t="shared" si="25"/>
        <v>1756</v>
      </c>
      <c r="P27" s="9">
        <f t="shared" si="19"/>
        <v>1985</v>
      </c>
      <c r="Q27" s="2">
        <f t="shared" si="20"/>
        <v>61.218678815489746</v>
      </c>
      <c r="R27" s="2">
        <f t="shared" si="20"/>
        <v>38.78132118451025</v>
      </c>
      <c r="S27" s="1">
        <f t="shared" si="20"/>
        <v>0</v>
      </c>
      <c r="T27" s="1">
        <f t="shared" si="20"/>
        <v>0</v>
      </c>
      <c r="U27" s="1">
        <f t="shared" si="20"/>
        <v>0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3916315</v>
      </c>
      <c r="AB27" s="2">
        <f t="shared" si="26"/>
        <v>735859</v>
      </c>
      <c r="AC27" s="1">
        <f t="shared" si="26"/>
        <v>7090</v>
      </c>
      <c r="AD27" s="1">
        <f t="shared" si="26"/>
        <v>23421</v>
      </c>
      <c r="AE27" s="1">
        <f t="shared" si="26"/>
        <v>32611</v>
      </c>
      <c r="AF27" s="1"/>
      <c r="AG27" s="2">
        <f t="shared" si="21"/>
        <v>4715296</v>
      </c>
      <c r="AJ27" s="9">
        <v>1985</v>
      </c>
      <c r="AK27" s="1">
        <f t="shared" si="22"/>
        <v>27.449273104946872</v>
      </c>
      <c r="AL27" s="1">
        <f t="shared" si="22"/>
        <v>92.54490330348612</v>
      </c>
      <c r="AM27" s="1">
        <f t="shared" si="22"/>
        <v>0</v>
      </c>
      <c r="AN27" s="1">
        <f t="shared" si="22"/>
        <v>0</v>
      </c>
      <c r="AO27" s="1">
        <f t="shared" si="22"/>
        <v>0</v>
      </c>
      <c r="AP27" s="1"/>
      <c r="AQ27" s="1">
        <f>(H27/AG27)*100000</f>
        <v>37.24050409560714</v>
      </c>
      <c r="AR27" s="1">
        <f>(SUM(D27:F27)/SUM(AC27:AE27))*100000</f>
        <v>0</v>
      </c>
    </row>
    <row r="28" spans="1:44" ht="12.75">
      <c r="A28" s="9">
        <v>1986</v>
      </c>
      <c r="B28">
        <v>1679</v>
      </c>
      <c r="C28">
        <v>1265</v>
      </c>
      <c r="D28">
        <v>0</v>
      </c>
      <c r="E28">
        <v>0</v>
      </c>
      <c r="F28">
        <v>0</v>
      </c>
      <c r="G28" s="2"/>
      <c r="H28" s="2">
        <f t="shared" si="23"/>
        <v>2944</v>
      </c>
      <c r="J28" s="9">
        <v>1986</v>
      </c>
      <c r="K28" s="2">
        <f t="shared" si="24"/>
        <v>1679</v>
      </c>
      <c r="L28" s="2">
        <f t="shared" si="24"/>
        <v>1265</v>
      </c>
      <c r="M28" s="2">
        <f t="shared" si="18"/>
        <v>0</v>
      </c>
      <c r="N28" s="2">
        <f t="shared" si="25"/>
        <v>2944</v>
      </c>
      <c r="P28" s="9">
        <f t="shared" si="19"/>
        <v>1986</v>
      </c>
      <c r="Q28" s="2">
        <f t="shared" si="20"/>
        <v>57.03125</v>
      </c>
      <c r="R28" s="2">
        <f t="shared" si="20"/>
        <v>42.96875</v>
      </c>
      <c r="S28" s="1">
        <f t="shared" si="20"/>
        <v>0</v>
      </c>
      <c r="T28" s="1">
        <f t="shared" si="20"/>
        <v>0</v>
      </c>
      <c r="U28" s="1">
        <f t="shared" si="20"/>
        <v>0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3932423</v>
      </c>
      <c r="AB28" s="2">
        <f t="shared" si="26"/>
        <v>741358</v>
      </c>
      <c r="AC28" s="1">
        <f t="shared" si="26"/>
        <v>7546</v>
      </c>
      <c r="AD28" s="1">
        <f t="shared" si="26"/>
        <v>24898</v>
      </c>
      <c r="AE28" s="1">
        <f t="shared" si="26"/>
        <v>32497</v>
      </c>
      <c r="AF28" s="1"/>
      <c r="AG28" s="2">
        <f t="shared" si="21"/>
        <v>4738722</v>
      </c>
      <c r="AJ28" s="9">
        <v>1986</v>
      </c>
      <c r="AK28" s="1">
        <f t="shared" si="22"/>
        <v>42.696322343756</v>
      </c>
      <c r="AL28" s="1">
        <f t="shared" si="22"/>
        <v>170.6328116780287</v>
      </c>
      <c r="AM28" s="1">
        <f t="shared" si="22"/>
        <v>0</v>
      </c>
      <c r="AN28" s="1">
        <f t="shared" si="22"/>
        <v>0</v>
      </c>
      <c r="AO28" s="1">
        <f t="shared" si="22"/>
        <v>0</v>
      </c>
      <c r="AP28" s="1"/>
      <c r="AQ28" s="1">
        <f>(H28/AG28)*100000</f>
        <v>62.12645519192727</v>
      </c>
      <c r="AR28" s="1">
        <f>(SUM(D28:F28)/SUM(AC28:AE28))*100000</f>
        <v>0</v>
      </c>
    </row>
    <row r="29" spans="1:44" ht="12.75">
      <c r="A29" s="9">
        <v>1987</v>
      </c>
      <c r="B29">
        <v>1778</v>
      </c>
      <c r="C29">
        <v>1320</v>
      </c>
      <c r="D29">
        <v>0</v>
      </c>
      <c r="E29">
        <v>0</v>
      </c>
      <c r="F29">
        <v>0</v>
      </c>
      <c r="H29" s="2">
        <f t="shared" si="23"/>
        <v>3098</v>
      </c>
      <c r="J29" s="9">
        <v>1987</v>
      </c>
      <c r="K29" s="2">
        <f t="shared" si="24"/>
        <v>1778</v>
      </c>
      <c r="L29" s="2">
        <f t="shared" si="24"/>
        <v>1320</v>
      </c>
      <c r="M29" s="2">
        <f t="shared" si="18"/>
        <v>0</v>
      </c>
      <c r="N29" s="2">
        <f t="shared" si="25"/>
        <v>3098</v>
      </c>
      <c r="P29" s="9">
        <f t="shared" si="19"/>
        <v>1987</v>
      </c>
      <c r="Q29" s="2">
        <f aca="true" t="shared" si="27" ref="Q29:Q42">(B29/$H29)*100</f>
        <v>57.391865719819236</v>
      </c>
      <c r="R29" s="2">
        <f aca="true" t="shared" si="28" ref="R29:W40">(C29/$H29)*100</f>
        <v>42.60813428018076</v>
      </c>
      <c r="S29" s="1">
        <f t="shared" si="28"/>
        <v>0</v>
      </c>
      <c r="T29" s="1">
        <f t="shared" si="28"/>
        <v>0</v>
      </c>
      <c r="U29" s="1">
        <f t="shared" si="28"/>
        <v>0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3965007</v>
      </c>
      <c r="AB29" s="2">
        <f t="shared" si="26"/>
        <v>750884</v>
      </c>
      <c r="AC29" s="1">
        <f t="shared" si="26"/>
        <v>8077</v>
      </c>
      <c r="AD29" s="1">
        <f t="shared" si="26"/>
        <v>26392</v>
      </c>
      <c r="AE29" s="1">
        <f t="shared" si="26"/>
        <v>32579</v>
      </c>
      <c r="AF29" s="1"/>
      <c r="AG29" s="2">
        <f t="shared" si="21"/>
        <v>4782939</v>
      </c>
      <c r="AJ29" s="9">
        <v>1987</v>
      </c>
      <c r="AK29" s="1">
        <f aca="true" t="shared" si="29" ref="AK29:AK41">(B29/AA29)*100000</f>
        <v>44.842291577291036</v>
      </c>
      <c r="AL29" s="1">
        <f aca="true" t="shared" si="30" ref="AL29:AL40">(C29/AB29)*100000</f>
        <v>175.79279888771103</v>
      </c>
      <c r="AM29" s="1">
        <f aca="true" t="shared" si="31" ref="AM29:AM40">(D29/AC29)*100000</f>
        <v>0</v>
      </c>
      <c r="AN29" s="1">
        <f aca="true" t="shared" si="32" ref="AN29:AN40">(E29/AD29)*100000</f>
        <v>0</v>
      </c>
      <c r="AO29" s="1">
        <f aca="true" t="shared" si="33" ref="AO29:AO40">(F29/AE29)*100000</f>
        <v>0</v>
      </c>
      <c r="AP29" s="1"/>
      <c r="AQ29" s="1">
        <f aca="true" t="shared" si="34" ref="AQ29:AQ41">(H29/AG29)*100000</f>
        <v>64.77189025408853</v>
      </c>
      <c r="AR29" s="1">
        <f aca="true" t="shared" si="35" ref="AR29:AR41">(SUM(D29:F29)/SUM(AC29:AE29))*100000</f>
        <v>0</v>
      </c>
    </row>
    <row r="30" spans="1:44" ht="12.75">
      <c r="A30" s="9">
        <v>1988</v>
      </c>
      <c r="B30">
        <v>2009</v>
      </c>
      <c r="C30">
        <v>1893</v>
      </c>
      <c r="D30">
        <v>0</v>
      </c>
      <c r="E30">
        <v>0</v>
      </c>
      <c r="F30">
        <v>0</v>
      </c>
      <c r="H30" s="2">
        <f t="shared" si="23"/>
        <v>3902</v>
      </c>
      <c r="J30" s="9">
        <v>1988</v>
      </c>
      <c r="K30" s="2">
        <f t="shared" si="24"/>
        <v>2009</v>
      </c>
      <c r="L30" s="2">
        <f t="shared" si="24"/>
        <v>1893</v>
      </c>
      <c r="M30" s="2">
        <f t="shared" si="18"/>
        <v>0</v>
      </c>
      <c r="N30" s="2">
        <f t="shared" si="25"/>
        <v>3902</v>
      </c>
      <c r="P30" s="9">
        <f t="shared" si="19"/>
        <v>1988</v>
      </c>
      <c r="Q30" s="2">
        <f t="shared" si="27"/>
        <v>51.486417221937465</v>
      </c>
      <c r="R30" s="2">
        <f t="shared" si="28"/>
        <v>48.51358277806253</v>
      </c>
      <c r="S30" s="1">
        <f t="shared" si="28"/>
        <v>0</v>
      </c>
      <c r="T30" s="1">
        <f t="shared" si="28"/>
        <v>0</v>
      </c>
      <c r="U30" s="1">
        <f t="shared" si="28"/>
        <v>0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3991045</v>
      </c>
      <c r="AB30" s="2">
        <f t="shared" si="26"/>
        <v>761903</v>
      </c>
      <c r="AC30" s="1">
        <f t="shared" si="26"/>
        <v>8683</v>
      </c>
      <c r="AD30" s="1">
        <f t="shared" si="26"/>
        <v>28104</v>
      </c>
      <c r="AE30" s="1">
        <f t="shared" si="26"/>
        <v>32716</v>
      </c>
      <c r="AF30" s="1"/>
      <c r="AG30" s="2">
        <f t="shared" si="21"/>
        <v>4822451</v>
      </c>
      <c r="AJ30" s="9">
        <v>1988</v>
      </c>
      <c r="AK30" s="1">
        <f t="shared" si="29"/>
        <v>50.337693511348526</v>
      </c>
      <c r="AL30" s="1">
        <f t="shared" si="30"/>
        <v>248.45682455640676</v>
      </c>
      <c r="AM30" s="1">
        <f t="shared" si="31"/>
        <v>0</v>
      </c>
      <c r="AN30" s="1">
        <f t="shared" si="32"/>
        <v>0</v>
      </c>
      <c r="AO30" s="1">
        <f t="shared" si="33"/>
        <v>0</v>
      </c>
      <c r="AP30" s="1"/>
      <c r="AQ30" s="1">
        <f t="shared" si="34"/>
        <v>80.91321197457475</v>
      </c>
      <c r="AR30" s="1">
        <f t="shared" si="35"/>
        <v>0</v>
      </c>
    </row>
    <row r="31" spans="1:44" ht="12.75">
      <c r="A31" s="9">
        <v>1989</v>
      </c>
      <c r="B31">
        <v>2031</v>
      </c>
      <c r="C31">
        <v>2590</v>
      </c>
      <c r="D31">
        <v>0</v>
      </c>
      <c r="E31">
        <v>0</v>
      </c>
      <c r="F31">
        <v>0</v>
      </c>
      <c r="H31" s="2">
        <f t="shared" si="23"/>
        <v>4621</v>
      </c>
      <c r="J31" s="9">
        <v>1989</v>
      </c>
      <c r="K31" s="2">
        <f t="shared" si="24"/>
        <v>2031</v>
      </c>
      <c r="L31" s="2">
        <f t="shared" si="24"/>
        <v>2590</v>
      </c>
      <c r="M31" s="2">
        <f t="shared" si="18"/>
        <v>0</v>
      </c>
      <c r="N31" s="2">
        <f t="shared" si="25"/>
        <v>4621</v>
      </c>
      <c r="P31" s="9">
        <f t="shared" si="19"/>
        <v>1989</v>
      </c>
      <c r="Q31" s="2">
        <f t="shared" si="27"/>
        <v>43.951525643800046</v>
      </c>
      <c r="R31" s="2">
        <f t="shared" si="28"/>
        <v>56.04847435619996</v>
      </c>
      <c r="S31" s="1">
        <f t="shared" si="28"/>
        <v>0</v>
      </c>
      <c r="T31" s="1">
        <f t="shared" si="28"/>
        <v>0</v>
      </c>
      <c r="U31" s="1">
        <f t="shared" si="28"/>
        <v>0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4012426</v>
      </c>
      <c r="AB31" s="2">
        <f t="shared" si="26"/>
        <v>770224</v>
      </c>
      <c r="AC31" s="1">
        <f t="shared" si="26"/>
        <v>9283</v>
      </c>
      <c r="AD31" s="1">
        <f t="shared" si="26"/>
        <v>29843</v>
      </c>
      <c r="AE31" s="1">
        <f t="shared" si="26"/>
        <v>32697</v>
      </c>
      <c r="AF31" s="1"/>
      <c r="AG31" s="2">
        <f t="shared" si="21"/>
        <v>4854473</v>
      </c>
      <c r="AJ31" s="9">
        <v>1989</v>
      </c>
      <c r="AK31" s="1">
        <f t="shared" si="29"/>
        <v>50.61775594116876</v>
      </c>
      <c r="AL31" s="1">
        <f t="shared" si="30"/>
        <v>336.26581358150355</v>
      </c>
      <c r="AM31" s="1">
        <f t="shared" si="31"/>
        <v>0</v>
      </c>
      <c r="AN31" s="1">
        <f t="shared" si="32"/>
        <v>0</v>
      </c>
      <c r="AO31" s="1">
        <f t="shared" si="33"/>
        <v>0</v>
      </c>
      <c r="AP31" s="1"/>
      <c r="AQ31" s="1">
        <f t="shared" si="34"/>
        <v>95.19055930478963</v>
      </c>
      <c r="AR31" s="1">
        <f t="shared" si="35"/>
        <v>0</v>
      </c>
    </row>
    <row r="32" spans="1:44" ht="12.75">
      <c r="A32" s="9">
        <v>1990</v>
      </c>
      <c r="B32">
        <v>4556</v>
      </c>
      <c r="C32">
        <v>4190</v>
      </c>
      <c r="D32">
        <v>0</v>
      </c>
      <c r="E32">
        <v>0</v>
      </c>
      <c r="F32">
        <v>0</v>
      </c>
      <c r="H32" s="2">
        <f t="shared" si="23"/>
        <v>8746</v>
      </c>
      <c r="J32" s="9">
        <v>1990</v>
      </c>
      <c r="K32" s="2">
        <f t="shared" si="24"/>
        <v>4556</v>
      </c>
      <c r="L32" s="2">
        <f t="shared" si="24"/>
        <v>4190</v>
      </c>
      <c r="M32" s="2">
        <f t="shared" si="18"/>
        <v>0</v>
      </c>
      <c r="N32" s="2">
        <f t="shared" si="25"/>
        <v>8746</v>
      </c>
      <c r="P32" s="9">
        <f t="shared" si="19"/>
        <v>1990</v>
      </c>
      <c r="Q32" s="2">
        <f t="shared" si="27"/>
        <v>52.09238509032701</v>
      </c>
      <c r="R32" s="2">
        <f t="shared" si="28"/>
        <v>47.90761490967299</v>
      </c>
      <c r="S32" s="1">
        <f t="shared" si="28"/>
        <v>0</v>
      </c>
      <c r="T32" s="1">
        <f t="shared" si="28"/>
        <v>0</v>
      </c>
      <c r="U32" s="1">
        <f t="shared" si="28"/>
        <v>0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6"/>
        <v>4038097</v>
      </c>
      <c r="AB32" s="2">
        <f t="shared" si="26"/>
        <v>778385</v>
      </c>
      <c r="AC32" s="1">
        <f t="shared" si="26"/>
        <v>9739</v>
      </c>
      <c r="AD32" s="1">
        <f t="shared" si="26"/>
        <v>31389</v>
      </c>
      <c r="AE32" s="1">
        <f t="shared" si="26"/>
        <v>33016</v>
      </c>
      <c r="AF32" s="1"/>
      <c r="AG32" s="2">
        <f t="shared" si="21"/>
        <v>4890626</v>
      </c>
      <c r="AJ32" s="9">
        <v>1990</v>
      </c>
      <c r="AK32" s="1">
        <f t="shared" si="29"/>
        <v>112.82542247003971</v>
      </c>
      <c r="AL32" s="1">
        <f t="shared" si="30"/>
        <v>538.2940318736872</v>
      </c>
      <c r="AM32" s="1">
        <f t="shared" si="31"/>
        <v>0</v>
      </c>
      <c r="AN32" s="1">
        <f t="shared" si="32"/>
        <v>0</v>
      </c>
      <c r="AO32" s="1">
        <f t="shared" si="33"/>
        <v>0</v>
      </c>
      <c r="AP32" s="1"/>
      <c r="AQ32" s="1">
        <f t="shared" si="34"/>
        <v>178.83191231551953</v>
      </c>
      <c r="AR32" s="1">
        <f t="shared" si="35"/>
        <v>0</v>
      </c>
    </row>
    <row r="33" spans="1:44" ht="12.75">
      <c r="A33" s="9">
        <v>1991</v>
      </c>
      <c r="B33">
        <v>7608</v>
      </c>
      <c r="C33">
        <v>6120</v>
      </c>
      <c r="D33">
        <v>0</v>
      </c>
      <c r="E33">
        <v>0</v>
      </c>
      <c r="F33">
        <v>0</v>
      </c>
      <c r="H33" s="2">
        <f t="shared" si="23"/>
        <v>13728</v>
      </c>
      <c r="J33" s="9">
        <v>1991</v>
      </c>
      <c r="K33" s="2">
        <f t="shared" si="24"/>
        <v>7608</v>
      </c>
      <c r="L33" s="2">
        <f t="shared" si="24"/>
        <v>6120</v>
      </c>
      <c r="M33" s="2">
        <f t="shared" si="18"/>
        <v>0</v>
      </c>
      <c r="N33" s="2">
        <f t="shared" si="25"/>
        <v>13728</v>
      </c>
      <c r="P33" s="9">
        <f t="shared" si="19"/>
        <v>1991</v>
      </c>
      <c r="Q33" s="2">
        <f t="shared" si="27"/>
        <v>55.41958041958041</v>
      </c>
      <c r="R33" s="2">
        <f t="shared" si="28"/>
        <v>44.58041958041958</v>
      </c>
      <c r="S33" s="1">
        <f t="shared" si="28"/>
        <v>0</v>
      </c>
      <c r="T33" s="1">
        <f t="shared" si="28"/>
        <v>0</v>
      </c>
      <c r="U33" s="1">
        <f t="shared" si="28"/>
        <v>0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6"/>
        <v>4078190</v>
      </c>
      <c r="AB33" s="2">
        <f t="shared" si="26"/>
        <v>790817</v>
      </c>
      <c r="AC33" s="1">
        <f t="shared" si="26"/>
        <v>9877</v>
      </c>
      <c r="AD33" s="1">
        <f t="shared" si="26"/>
        <v>32877</v>
      </c>
      <c r="AE33" s="1">
        <f t="shared" si="26"/>
        <v>35125</v>
      </c>
      <c r="AF33" s="1"/>
      <c r="AG33" s="2">
        <f t="shared" si="21"/>
        <v>4946886</v>
      </c>
      <c r="AJ33" s="9">
        <v>1991</v>
      </c>
      <c r="AK33" s="1">
        <f t="shared" si="29"/>
        <v>186.5533484217263</v>
      </c>
      <c r="AL33" s="1">
        <f t="shared" si="30"/>
        <v>773.8832119188131</v>
      </c>
      <c r="AM33" s="1">
        <f t="shared" si="31"/>
        <v>0</v>
      </c>
      <c r="AN33" s="1">
        <f t="shared" si="32"/>
        <v>0</v>
      </c>
      <c r="AO33" s="1">
        <f t="shared" si="33"/>
        <v>0</v>
      </c>
      <c r="AP33" s="1"/>
      <c r="AQ33" s="1">
        <f t="shared" si="34"/>
        <v>277.50791103736776</v>
      </c>
      <c r="AR33" s="1">
        <f t="shared" si="35"/>
        <v>0</v>
      </c>
    </row>
    <row r="34" spans="1:44" ht="12.75">
      <c r="A34" s="9">
        <v>1992</v>
      </c>
      <c r="B34">
        <v>556</v>
      </c>
      <c r="C34">
        <v>237</v>
      </c>
      <c r="D34">
        <v>1</v>
      </c>
      <c r="E34">
        <v>2</v>
      </c>
      <c r="F34">
        <v>0</v>
      </c>
      <c r="H34" s="2">
        <f t="shared" si="23"/>
        <v>796</v>
      </c>
      <c r="J34" s="9">
        <v>1992</v>
      </c>
      <c r="K34" s="2">
        <f t="shared" si="24"/>
        <v>556</v>
      </c>
      <c r="L34" s="2">
        <f t="shared" si="24"/>
        <v>237</v>
      </c>
      <c r="M34" s="2">
        <f t="shared" si="18"/>
        <v>3</v>
      </c>
      <c r="N34" s="2">
        <f t="shared" si="25"/>
        <v>796</v>
      </c>
      <c r="P34" s="9">
        <f t="shared" si="19"/>
        <v>1992</v>
      </c>
      <c r="Q34" s="2">
        <f t="shared" si="27"/>
        <v>69.84924623115577</v>
      </c>
      <c r="R34" s="2">
        <f t="shared" si="28"/>
        <v>29.773869346733665</v>
      </c>
      <c r="S34" s="1">
        <f t="shared" si="28"/>
        <v>0.12562814070351758</v>
      </c>
      <c r="T34" s="1">
        <f t="shared" si="28"/>
        <v>0.25125628140703515</v>
      </c>
      <c r="U34" s="1">
        <f t="shared" si="28"/>
        <v>0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6"/>
        <v>4125822</v>
      </c>
      <c r="AB34" s="2">
        <f t="shared" si="26"/>
        <v>806645</v>
      </c>
      <c r="AC34" s="1">
        <f t="shared" si="26"/>
        <v>9948</v>
      </c>
      <c r="AD34" s="1">
        <f t="shared" si="26"/>
        <v>34814</v>
      </c>
      <c r="AE34" s="1">
        <f t="shared" si="26"/>
        <v>36770</v>
      </c>
      <c r="AF34" s="1"/>
      <c r="AG34" s="2">
        <f t="shared" si="21"/>
        <v>5013999</v>
      </c>
      <c r="AJ34" s="9">
        <v>1992</v>
      </c>
      <c r="AK34" s="1">
        <f t="shared" si="29"/>
        <v>13.476102459097849</v>
      </c>
      <c r="AL34" s="1">
        <f t="shared" si="30"/>
        <v>29.38095444712358</v>
      </c>
      <c r="AM34" s="1">
        <f t="shared" si="31"/>
        <v>10.052271813429835</v>
      </c>
      <c r="AN34" s="1">
        <f t="shared" si="32"/>
        <v>5.74481530418797</v>
      </c>
      <c r="AO34" s="1">
        <f t="shared" si="33"/>
        <v>0</v>
      </c>
      <c r="AP34" s="1"/>
      <c r="AQ34" s="1">
        <f t="shared" si="34"/>
        <v>15.8755516305448</v>
      </c>
      <c r="AR34" s="1">
        <f t="shared" si="35"/>
        <v>3.679536868959427</v>
      </c>
    </row>
    <row r="35" spans="1:44" ht="12.75">
      <c r="A35" s="9">
        <v>1993</v>
      </c>
      <c r="B35">
        <v>1442</v>
      </c>
      <c r="C35">
        <v>1556</v>
      </c>
      <c r="D35">
        <v>1</v>
      </c>
      <c r="E35">
        <v>1</v>
      </c>
      <c r="F35">
        <v>0</v>
      </c>
      <c r="H35" s="2">
        <f t="shared" si="23"/>
        <v>3000</v>
      </c>
      <c r="J35" s="9">
        <v>1993</v>
      </c>
      <c r="K35" s="2">
        <f t="shared" si="24"/>
        <v>1442</v>
      </c>
      <c r="L35" s="2">
        <f t="shared" si="24"/>
        <v>1556</v>
      </c>
      <c r="M35" s="2">
        <f t="shared" si="18"/>
        <v>2</v>
      </c>
      <c r="N35" s="2">
        <f t="shared" si="25"/>
        <v>3000</v>
      </c>
      <c r="P35" s="9">
        <f t="shared" si="19"/>
        <v>1993</v>
      </c>
      <c r="Q35" s="2">
        <f t="shared" si="27"/>
        <v>48.06666666666667</v>
      </c>
      <c r="R35" s="2">
        <f t="shared" si="28"/>
        <v>51.866666666666674</v>
      </c>
      <c r="S35" s="1">
        <f t="shared" si="28"/>
        <v>0.03333333333333333</v>
      </c>
      <c r="T35" s="1">
        <f t="shared" si="28"/>
        <v>0.03333333333333333</v>
      </c>
      <c r="U35" s="1">
        <f t="shared" si="28"/>
        <v>0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4174351</v>
      </c>
      <c r="AB35" s="2">
        <f t="shared" si="26"/>
        <v>824143</v>
      </c>
      <c r="AC35" s="1">
        <f t="shared" si="26"/>
        <v>10174</v>
      </c>
      <c r="AD35" s="1">
        <f t="shared" si="26"/>
        <v>37468</v>
      </c>
      <c r="AE35" s="1">
        <f t="shared" si="26"/>
        <v>39530</v>
      </c>
      <c r="AF35" s="1"/>
      <c r="AG35" s="2">
        <f t="shared" si="21"/>
        <v>5085666</v>
      </c>
      <c r="AJ35" s="9">
        <v>1993</v>
      </c>
      <c r="AK35" s="1">
        <f t="shared" si="29"/>
        <v>34.544292034857634</v>
      </c>
      <c r="AL35" s="1">
        <f t="shared" si="30"/>
        <v>188.80218602839557</v>
      </c>
      <c r="AM35" s="1">
        <f t="shared" si="31"/>
        <v>9.828975820719482</v>
      </c>
      <c r="AN35" s="1">
        <f t="shared" si="32"/>
        <v>2.6689441656880537</v>
      </c>
      <c r="AO35" s="1">
        <f t="shared" si="33"/>
        <v>0</v>
      </c>
      <c r="AP35" s="1"/>
      <c r="AQ35" s="1">
        <f t="shared" si="34"/>
        <v>58.98932411212219</v>
      </c>
      <c r="AR35" s="1">
        <f t="shared" si="35"/>
        <v>2.294314688202634</v>
      </c>
    </row>
    <row r="36" spans="1:44" ht="12.75">
      <c r="A36" s="9">
        <v>1994</v>
      </c>
      <c r="B36">
        <v>668</v>
      </c>
      <c r="C36">
        <v>359</v>
      </c>
      <c r="D36">
        <v>2</v>
      </c>
      <c r="E36">
        <v>2</v>
      </c>
      <c r="F36">
        <v>0</v>
      </c>
      <c r="H36" s="2">
        <f t="shared" si="23"/>
        <v>1031</v>
      </c>
      <c r="J36" s="9">
        <v>1994</v>
      </c>
      <c r="K36" s="2">
        <f t="shared" si="24"/>
        <v>668</v>
      </c>
      <c r="L36" s="2">
        <f t="shared" si="24"/>
        <v>359</v>
      </c>
      <c r="M36" s="2">
        <f t="shared" si="18"/>
        <v>4</v>
      </c>
      <c r="N36" s="2">
        <f t="shared" si="25"/>
        <v>1031</v>
      </c>
      <c r="P36" s="9">
        <f t="shared" si="19"/>
        <v>1994</v>
      </c>
      <c r="Q36" s="2">
        <f t="shared" si="27"/>
        <v>64.79146459747818</v>
      </c>
      <c r="R36" s="2">
        <f t="shared" si="28"/>
        <v>34.82056256062076</v>
      </c>
      <c r="S36" s="1">
        <f t="shared" si="28"/>
        <v>0.19398642095053348</v>
      </c>
      <c r="T36" s="1">
        <f t="shared" si="28"/>
        <v>0.19398642095053348</v>
      </c>
      <c r="U36" s="1">
        <f t="shared" si="28"/>
        <v>0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4228994</v>
      </c>
      <c r="AB36" s="2">
        <f t="shared" si="26"/>
        <v>839686</v>
      </c>
      <c r="AC36" s="1">
        <f t="shared" si="26"/>
        <v>10543</v>
      </c>
      <c r="AD36" s="1">
        <f t="shared" si="26"/>
        <v>40382</v>
      </c>
      <c r="AE36" s="1">
        <f t="shared" si="26"/>
        <v>43411</v>
      </c>
      <c r="AF36" s="1"/>
      <c r="AG36" s="2">
        <f t="shared" si="21"/>
        <v>5163016</v>
      </c>
      <c r="AJ36" s="9">
        <v>1994</v>
      </c>
      <c r="AK36" s="1">
        <f t="shared" si="29"/>
        <v>15.795718792696324</v>
      </c>
      <c r="AL36" s="1">
        <f t="shared" si="30"/>
        <v>42.75407711930412</v>
      </c>
      <c r="AM36" s="1">
        <f t="shared" si="31"/>
        <v>18.96993265673907</v>
      </c>
      <c r="AN36" s="1">
        <f t="shared" si="32"/>
        <v>4.952701698776683</v>
      </c>
      <c r="AO36" s="1">
        <f t="shared" si="33"/>
        <v>0</v>
      </c>
      <c r="AP36" s="1"/>
      <c r="AQ36" s="1">
        <f t="shared" si="34"/>
        <v>19.968948382108444</v>
      </c>
      <c r="AR36" s="1">
        <f t="shared" si="35"/>
        <v>4.240162822252374</v>
      </c>
    </row>
    <row r="37" spans="1:44" ht="12.75">
      <c r="A37" s="9">
        <v>1995</v>
      </c>
      <c r="B37">
        <v>687</v>
      </c>
      <c r="C37">
        <v>389</v>
      </c>
      <c r="D37">
        <v>1</v>
      </c>
      <c r="E37">
        <v>6</v>
      </c>
      <c r="F37">
        <v>0</v>
      </c>
      <c r="H37" s="2">
        <f t="shared" si="23"/>
        <v>1083</v>
      </c>
      <c r="J37" s="9">
        <v>1995</v>
      </c>
      <c r="K37" s="2">
        <f t="shared" si="24"/>
        <v>687</v>
      </c>
      <c r="L37" s="2">
        <f t="shared" si="24"/>
        <v>389</v>
      </c>
      <c r="M37" s="2">
        <f t="shared" si="18"/>
        <v>7</v>
      </c>
      <c r="N37" s="2">
        <f t="shared" si="25"/>
        <v>1083</v>
      </c>
      <c r="P37" s="9">
        <f t="shared" si="19"/>
        <v>1995</v>
      </c>
      <c r="Q37" s="2">
        <f t="shared" si="27"/>
        <v>63.43490304709142</v>
      </c>
      <c r="R37" s="2">
        <f t="shared" si="28"/>
        <v>35.91874422899354</v>
      </c>
      <c r="S37" s="1">
        <f t="shared" si="28"/>
        <v>0.09233610341643582</v>
      </c>
      <c r="T37" s="1">
        <f t="shared" si="28"/>
        <v>0.554016620498615</v>
      </c>
      <c r="U37" s="1">
        <f t="shared" si="28"/>
        <v>0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4286327</v>
      </c>
      <c r="AB37" s="2">
        <f t="shared" si="26"/>
        <v>853037</v>
      </c>
      <c r="AC37" s="1">
        <f t="shared" si="26"/>
        <v>10695</v>
      </c>
      <c r="AD37" s="1">
        <f t="shared" si="26"/>
        <v>43349</v>
      </c>
      <c r="AE37" s="1">
        <f t="shared" si="26"/>
        <v>47760</v>
      </c>
      <c r="AF37" s="1"/>
      <c r="AG37" s="2">
        <f t="shared" si="21"/>
        <v>5241168</v>
      </c>
      <c r="AJ37" s="9">
        <v>1995</v>
      </c>
      <c r="AK37" s="1">
        <f t="shared" si="29"/>
        <v>16.027708571931164</v>
      </c>
      <c r="AL37" s="1">
        <f t="shared" si="30"/>
        <v>45.601773428350704</v>
      </c>
      <c r="AM37" s="1">
        <f t="shared" si="31"/>
        <v>9.350163627863488</v>
      </c>
      <c r="AN37" s="1">
        <f t="shared" si="32"/>
        <v>13.841149738171586</v>
      </c>
      <c r="AO37" s="1">
        <f t="shared" si="33"/>
        <v>0</v>
      </c>
      <c r="AP37" s="1"/>
      <c r="AQ37" s="1">
        <f t="shared" si="34"/>
        <v>20.663333058585415</v>
      </c>
      <c r="AR37" s="1">
        <f t="shared" si="35"/>
        <v>6.875957722682802</v>
      </c>
    </row>
    <row r="38" spans="1:44" ht="12.75">
      <c r="A38" s="9">
        <v>1996</v>
      </c>
      <c r="B38">
        <v>712</v>
      </c>
      <c r="C38">
        <v>405</v>
      </c>
      <c r="D38">
        <v>0</v>
      </c>
      <c r="E38">
        <v>2</v>
      </c>
      <c r="F38">
        <v>0</v>
      </c>
      <c r="H38" s="2">
        <f t="shared" si="23"/>
        <v>1119</v>
      </c>
      <c r="J38" s="9">
        <v>1996</v>
      </c>
      <c r="K38" s="2">
        <f t="shared" si="24"/>
        <v>712</v>
      </c>
      <c r="L38" s="2">
        <f t="shared" si="24"/>
        <v>405</v>
      </c>
      <c r="M38" s="2">
        <f t="shared" si="18"/>
        <v>2</v>
      </c>
      <c r="N38" s="2">
        <f t="shared" si="25"/>
        <v>1119</v>
      </c>
      <c r="P38" s="9">
        <f t="shared" si="19"/>
        <v>1996</v>
      </c>
      <c r="Q38" s="2">
        <f t="shared" si="27"/>
        <v>63.628239499553175</v>
      </c>
      <c r="R38" s="2">
        <f t="shared" si="28"/>
        <v>36.193029490616624</v>
      </c>
      <c r="S38" s="1">
        <f t="shared" si="28"/>
        <v>0</v>
      </c>
      <c r="T38" s="1">
        <f t="shared" si="28"/>
        <v>0.17873100983020554</v>
      </c>
      <c r="U38" s="1">
        <f t="shared" si="28"/>
        <v>0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6"/>
        <v>4336406</v>
      </c>
      <c r="AB38" s="2">
        <f t="shared" si="26"/>
        <v>867437</v>
      </c>
      <c r="AC38" s="1">
        <f t="shared" si="26"/>
        <v>10913</v>
      </c>
      <c r="AD38" s="1">
        <f t="shared" si="26"/>
        <v>46244</v>
      </c>
      <c r="AE38" s="1">
        <f t="shared" si="26"/>
        <v>52576</v>
      </c>
      <c r="AF38" s="1"/>
      <c r="AG38" s="2">
        <f t="shared" si="21"/>
        <v>5313576</v>
      </c>
      <c r="AJ38" s="9">
        <v>1996</v>
      </c>
      <c r="AK38" s="1">
        <f t="shared" si="29"/>
        <v>16.419126806853416</v>
      </c>
      <c r="AL38" s="1">
        <f t="shared" si="30"/>
        <v>46.68926965301227</v>
      </c>
      <c r="AM38" s="1">
        <f t="shared" si="31"/>
        <v>0</v>
      </c>
      <c r="AN38" s="1">
        <f t="shared" si="32"/>
        <v>4.32488539053715</v>
      </c>
      <c r="AO38" s="1">
        <f t="shared" si="33"/>
        <v>0</v>
      </c>
      <c r="AP38" s="1"/>
      <c r="AQ38" s="1">
        <f t="shared" si="34"/>
        <v>21.0592640436497</v>
      </c>
      <c r="AR38" s="1">
        <f t="shared" si="35"/>
        <v>1.8226057794829267</v>
      </c>
    </row>
    <row r="39" spans="1:44" ht="12.75">
      <c r="A39" s="9">
        <v>1997</v>
      </c>
      <c r="B39">
        <v>885</v>
      </c>
      <c r="C39">
        <v>505</v>
      </c>
      <c r="D39">
        <v>2</v>
      </c>
      <c r="E39">
        <v>1</v>
      </c>
      <c r="F39">
        <v>0</v>
      </c>
      <c r="H39" s="2">
        <f t="shared" si="23"/>
        <v>1393</v>
      </c>
      <c r="J39" s="9">
        <v>1997</v>
      </c>
      <c r="K39" s="2">
        <f t="shared" si="24"/>
        <v>885</v>
      </c>
      <c r="L39" s="2">
        <f t="shared" si="24"/>
        <v>505</v>
      </c>
      <c r="M39" s="2">
        <f t="shared" si="18"/>
        <v>3</v>
      </c>
      <c r="N39" s="2">
        <f t="shared" si="25"/>
        <v>1393</v>
      </c>
      <c r="P39" s="9">
        <f t="shared" si="19"/>
        <v>1997</v>
      </c>
      <c r="Q39" s="2">
        <f t="shared" si="27"/>
        <v>63.53194544149318</v>
      </c>
      <c r="R39" s="2">
        <f t="shared" si="28"/>
        <v>36.252692031586506</v>
      </c>
      <c r="S39" s="1">
        <f t="shared" si="28"/>
        <v>0.14357501794687724</v>
      </c>
      <c r="T39" s="1">
        <f t="shared" si="28"/>
        <v>0.07178750897343862</v>
      </c>
      <c r="U39" s="1">
        <f t="shared" si="28"/>
        <v>0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6"/>
        <v>4382236</v>
      </c>
      <c r="AB39" s="2">
        <f t="shared" si="26"/>
        <v>880288</v>
      </c>
      <c r="AC39" s="1">
        <f t="shared" si="26"/>
        <v>11046</v>
      </c>
      <c r="AD39" s="1">
        <f t="shared" si="26"/>
        <v>48156</v>
      </c>
      <c r="AE39" s="1">
        <f t="shared" si="26"/>
        <v>56707</v>
      </c>
      <c r="AF39" s="1"/>
      <c r="AG39" s="2">
        <f t="shared" si="21"/>
        <v>5378433</v>
      </c>
      <c r="AJ39" s="9">
        <v>1997</v>
      </c>
      <c r="AK39" s="1">
        <f t="shared" si="29"/>
        <v>20.19516977177861</v>
      </c>
      <c r="AL39" s="1">
        <f t="shared" si="30"/>
        <v>57.367588789123566</v>
      </c>
      <c r="AM39" s="1">
        <f t="shared" si="31"/>
        <v>18.10610175629187</v>
      </c>
      <c r="AN39" s="1">
        <f t="shared" si="32"/>
        <v>2.0765844339230837</v>
      </c>
      <c r="AO39" s="1">
        <f t="shared" si="33"/>
        <v>0</v>
      </c>
      <c r="AP39" s="1"/>
      <c r="AQ39" s="1">
        <f t="shared" si="34"/>
        <v>25.899736967997928</v>
      </c>
      <c r="AR39" s="1">
        <f t="shared" si="35"/>
        <v>2.5882373241077055</v>
      </c>
    </row>
    <row r="40" spans="1:44" ht="12.75">
      <c r="A40" s="9">
        <v>1998</v>
      </c>
      <c r="B40">
        <v>831</v>
      </c>
      <c r="C40">
        <v>447</v>
      </c>
      <c r="D40">
        <v>3</v>
      </c>
      <c r="E40">
        <v>5</v>
      </c>
      <c r="F40">
        <v>0</v>
      </c>
      <c r="H40" s="2">
        <f t="shared" si="23"/>
        <v>1286</v>
      </c>
      <c r="J40" s="9">
        <v>1998</v>
      </c>
      <c r="K40" s="2">
        <f t="shared" si="24"/>
        <v>831</v>
      </c>
      <c r="L40" s="2">
        <f t="shared" si="24"/>
        <v>447</v>
      </c>
      <c r="M40" s="2">
        <f t="shared" si="18"/>
        <v>8</v>
      </c>
      <c r="N40" s="2">
        <f t="shared" si="25"/>
        <v>1286</v>
      </c>
      <c r="P40" s="9">
        <f t="shared" si="19"/>
        <v>1998</v>
      </c>
      <c r="Q40" s="2">
        <f t="shared" si="27"/>
        <v>64.61897356143079</v>
      </c>
      <c r="R40" s="2">
        <f t="shared" si="28"/>
        <v>34.758942457231726</v>
      </c>
      <c r="S40" s="1">
        <f t="shared" si="28"/>
        <v>0.23328149300155523</v>
      </c>
      <c r="T40" s="1">
        <f t="shared" si="28"/>
        <v>0.38880248833592534</v>
      </c>
      <c r="U40" s="1">
        <f t="shared" si="28"/>
        <v>0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6"/>
        <v>4415045</v>
      </c>
      <c r="AB40" s="2">
        <f t="shared" si="26"/>
        <v>893978</v>
      </c>
      <c r="AC40" s="1">
        <f t="shared" si="26"/>
        <v>10990</v>
      </c>
      <c r="AD40" s="1">
        <f t="shared" si="26"/>
        <v>50464</v>
      </c>
      <c r="AE40" s="1">
        <f t="shared" si="26"/>
        <v>62202</v>
      </c>
      <c r="AF40" s="1"/>
      <c r="AG40" s="2">
        <f t="shared" si="21"/>
        <v>5432679</v>
      </c>
      <c r="AJ40" s="9">
        <v>1998</v>
      </c>
      <c r="AK40" s="1">
        <f t="shared" si="29"/>
        <v>18.822005211724907</v>
      </c>
      <c r="AL40" s="1">
        <f t="shared" si="30"/>
        <v>50.001230455335595</v>
      </c>
      <c r="AM40" s="1">
        <f t="shared" si="31"/>
        <v>27.2975432211101</v>
      </c>
      <c r="AN40" s="1">
        <f t="shared" si="32"/>
        <v>9.908053265694358</v>
      </c>
      <c r="AO40" s="1">
        <f t="shared" si="33"/>
        <v>0</v>
      </c>
      <c r="AP40" s="1"/>
      <c r="AQ40" s="1">
        <f t="shared" si="34"/>
        <v>23.67156240963252</v>
      </c>
      <c r="AR40" s="1">
        <f t="shared" si="35"/>
        <v>6.469560716827328</v>
      </c>
    </row>
    <row r="41" spans="1:44" ht="12.75">
      <c r="A41" s="9">
        <v>1999</v>
      </c>
      <c r="B41">
        <v>3005</v>
      </c>
      <c r="C41">
        <v>3653</v>
      </c>
      <c r="D41">
        <v>4</v>
      </c>
      <c r="E41">
        <v>0</v>
      </c>
      <c r="F41">
        <v>79</v>
      </c>
      <c r="H41" s="2">
        <f t="shared" si="23"/>
        <v>6741</v>
      </c>
      <c r="J41" s="9">
        <v>1999</v>
      </c>
      <c r="K41" s="2">
        <f t="shared" si="24"/>
        <v>3005</v>
      </c>
      <c r="L41" s="2">
        <f t="shared" si="24"/>
        <v>3653</v>
      </c>
      <c r="M41" s="2">
        <f t="shared" si="18"/>
        <v>83</v>
      </c>
      <c r="N41" s="2">
        <f t="shared" si="25"/>
        <v>6741</v>
      </c>
      <c r="P41" s="9">
        <f t="shared" si="19"/>
        <v>1999</v>
      </c>
      <c r="Q41" s="2">
        <f t="shared" si="27"/>
        <v>44.577955792909066</v>
      </c>
      <c r="R41" s="2">
        <f aca="true" t="shared" si="36" ref="R41:W42">(C41/$H41)*100</f>
        <v>54.19077288236167</v>
      </c>
      <c r="S41" s="1">
        <f t="shared" si="36"/>
        <v>0.05933837709538644</v>
      </c>
      <c r="T41" s="1">
        <f t="shared" si="36"/>
        <v>0</v>
      </c>
      <c r="U41" s="1">
        <f t="shared" si="36"/>
        <v>1.1719329476338822</v>
      </c>
      <c r="V41" s="1">
        <f t="shared" si="36"/>
        <v>0</v>
      </c>
      <c r="W41" s="2">
        <f t="shared" si="36"/>
        <v>100</v>
      </c>
      <c r="Z41" s="9">
        <v>1999</v>
      </c>
      <c r="AA41" s="2">
        <f t="shared" si="26"/>
        <v>4446526</v>
      </c>
      <c r="AB41" s="2">
        <f t="shared" si="26"/>
        <v>906626</v>
      </c>
      <c r="AC41" s="1">
        <f t="shared" si="26"/>
        <v>11121</v>
      </c>
      <c r="AD41" s="1">
        <f t="shared" si="26"/>
        <v>52184</v>
      </c>
      <c r="AE41" s="1">
        <f t="shared" si="26"/>
        <v>67078</v>
      </c>
      <c r="AF41" s="1"/>
      <c r="AG41" s="2">
        <f t="shared" si="21"/>
        <v>5483535</v>
      </c>
      <c r="AJ41" s="9">
        <v>1999</v>
      </c>
      <c r="AK41" s="1">
        <f t="shared" si="29"/>
        <v>67.58084850960053</v>
      </c>
      <c r="AL41" s="1">
        <f>(C41/AB41)*100000</f>
        <v>402.92248402318046</v>
      </c>
      <c r="AM41" s="1">
        <f>(D41/AC41)*100000</f>
        <v>35.967988490243684</v>
      </c>
      <c r="AN41" s="1">
        <f>(E41/AD41)*100000</f>
        <v>0</v>
      </c>
      <c r="AO41" s="1">
        <f>(F41/AE41)*100000</f>
        <v>117.77333850144606</v>
      </c>
      <c r="AP41" s="1"/>
      <c r="AQ41" s="1">
        <f t="shared" si="34"/>
        <v>122.93164901837957</v>
      </c>
      <c r="AR41" s="1">
        <f t="shared" si="35"/>
        <v>63.65860579983587</v>
      </c>
    </row>
    <row r="42" spans="1:23" s="4" customFormat="1" ht="12.75">
      <c r="A42" s="13" t="s">
        <v>14</v>
      </c>
      <c r="B42" s="21">
        <f aca="true" t="shared" si="37" ref="B42:G42">SUM(B25:B41)</f>
        <v>32434</v>
      </c>
      <c r="C42" s="21">
        <f t="shared" si="37"/>
        <v>27997</v>
      </c>
      <c r="D42" s="21">
        <f t="shared" si="37"/>
        <v>14</v>
      </c>
      <c r="E42" s="21">
        <f t="shared" si="37"/>
        <v>19</v>
      </c>
      <c r="F42" s="21">
        <f t="shared" si="37"/>
        <v>79</v>
      </c>
      <c r="G42" s="21">
        <f t="shared" si="37"/>
        <v>0</v>
      </c>
      <c r="H42" s="21">
        <f t="shared" si="23"/>
        <v>60543</v>
      </c>
      <c r="J42" s="13" t="s">
        <v>14</v>
      </c>
      <c r="K42" s="21">
        <f>B42</f>
        <v>32434</v>
      </c>
      <c r="L42" s="21">
        <f>C42</f>
        <v>27997</v>
      </c>
      <c r="M42" s="21">
        <f t="shared" si="18"/>
        <v>112</v>
      </c>
      <c r="N42" s="21">
        <f>H42</f>
        <v>60543</v>
      </c>
      <c r="P42" s="13" t="str">
        <f t="shared" si="19"/>
        <v>Total</v>
      </c>
      <c r="Q42" s="21">
        <f t="shared" si="27"/>
        <v>53.57184150108188</v>
      </c>
      <c r="R42" s="21">
        <f t="shared" si="36"/>
        <v>46.243166014237815</v>
      </c>
      <c r="S42" s="23">
        <f t="shared" si="36"/>
        <v>0.02312406058503873</v>
      </c>
      <c r="T42" s="23">
        <f t="shared" si="36"/>
        <v>0.031382653651124</v>
      </c>
      <c r="U42" s="23">
        <f t="shared" si="36"/>
        <v>0.13048577044414714</v>
      </c>
      <c r="V42" s="23">
        <f t="shared" si="36"/>
        <v>0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TENNESSEE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TENNESSEE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TENNESSEE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TENNESSEE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TENNESSEE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26</v>
      </c>
      <c r="B46" s="19" t="s">
        <v>12</v>
      </c>
      <c r="C46" s="19" t="s">
        <v>13</v>
      </c>
      <c r="D46" s="19" t="s">
        <v>29</v>
      </c>
      <c r="E46" s="19" t="s">
        <v>30</v>
      </c>
      <c r="F46" s="19" t="s">
        <v>27</v>
      </c>
      <c r="G46" s="19" t="s">
        <v>28</v>
      </c>
      <c r="H46" s="19" t="s">
        <v>14</v>
      </c>
      <c r="J46" s="20" t="s">
        <v>26</v>
      </c>
      <c r="K46" s="19" t="s">
        <v>12</v>
      </c>
      <c r="L46" s="19" t="s">
        <v>13</v>
      </c>
      <c r="M46" s="19" t="s">
        <v>31</v>
      </c>
      <c r="N46" s="19" t="s">
        <v>14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26</v>
      </c>
      <c r="AA46" s="19" t="s">
        <v>12</v>
      </c>
      <c r="AB46" s="19" t="s">
        <v>13</v>
      </c>
      <c r="AC46" s="19" t="s">
        <v>29</v>
      </c>
      <c r="AD46" s="19" t="s">
        <v>30</v>
      </c>
      <c r="AE46" s="19" t="s">
        <v>27</v>
      </c>
      <c r="AF46" s="19" t="s">
        <v>28</v>
      </c>
      <c r="AG46" s="19" t="s">
        <v>14</v>
      </c>
      <c r="AJ46" s="20" t="s">
        <v>26</v>
      </c>
      <c r="AK46" s="19" t="s">
        <v>12</v>
      </c>
      <c r="AL46" s="19" t="s">
        <v>13</v>
      </c>
      <c r="AM46" s="19" t="s">
        <v>29</v>
      </c>
      <c r="AN46" s="19" t="s">
        <v>30</v>
      </c>
      <c r="AO46" s="19" t="s">
        <v>27</v>
      </c>
      <c r="AP46" s="19" t="s">
        <v>28</v>
      </c>
      <c r="AQ46" s="19" t="s">
        <v>14</v>
      </c>
      <c r="AR46" s="19" t="s">
        <v>31</v>
      </c>
    </row>
    <row r="47" spans="1:44" ht="12.75">
      <c r="A47" s="9">
        <v>1983</v>
      </c>
      <c r="B47">
        <v>221</v>
      </c>
      <c r="C47">
        <v>135</v>
      </c>
      <c r="H47" s="2">
        <f aca="true" t="shared" si="39" ref="H47:H64">H4-H25</f>
        <v>1351</v>
      </c>
      <c r="J47" s="9">
        <v>1983</v>
      </c>
      <c r="K47" s="2">
        <f aca="true" t="shared" si="40" ref="K47:N64">K4-K25</f>
        <v>815</v>
      </c>
      <c r="L47" s="2">
        <f t="shared" si="40"/>
        <v>536</v>
      </c>
      <c r="M47" s="2">
        <f t="shared" si="40"/>
        <v>0</v>
      </c>
      <c r="N47" s="2">
        <f t="shared" si="40"/>
        <v>1351</v>
      </c>
      <c r="P47" s="9">
        <f>A47</f>
        <v>1983</v>
      </c>
      <c r="Q47" s="2">
        <f aca="true" t="shared" si="41" ref="Q47:W50">(B47/$H47)*100</f>
        <v>16.358253145817912</v>
      </c>
      <c r="R47" s="2">
        <f t="shared" si="41"/>
        <v>9.99259807549963</v>
      </c>
      <c r="S47" s="1">
        <f t="shared" si="41"/>
        <v>0</v>
      </c>
      <c r="T47" s="1">
        <f t="shared" si="41"/>
        <v>0</v>
      </c>
      <c r="U47" s="1">
        <f t="shared" si="41"/>
        <v>0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3874001</v>
      </c>
      <c r="AB47" s="2">
        <f aca="true" t="shared" si="42" ref="AB47:AG47">AB25</f>
        <v>726423</v>
      </c>
      <c r="AC47" s="1">
        <f t="shared" si="42"/>
        <v>6155</v>
      </c>
      <c r="AD47" s="1">
        <f t="shared" si="42"/>
        <v>20387</v>
      </c>
      <c r="AE47" s="1">
        <f t="shared" si="42"/>
        <v>32794</v>
      </c>
      <c r="AF47" s="1"/>
      <c r="AG47" s="2">
        <f t="shared" si="42"/>
        <v>4659760</v>
      </c>
      <c r="AJ47" s="9">
        <v>1983</v>
      </c>
      <c r="AK47" s="1">
        <f aca="true" t="shared" si="43" ref="AK47:AO50">(B47/AA47)*100000</f>
        <v>5.70469651401742</v>
      </c>
      <c r="AL47" s="1">
        <f t="shared" si="43"/>
        <v>18.584213330249728</v>
      </c>
      <c r="AM47" s="1">
        <f t="shared" si="43"/>
        <v>0</v>
      </c>
      <c r="AN47" s="1">
        <f t="shared" si="43"/>
        <v>0</v>
      </c>
      <c r="AO47" s="1">
        <f t="shared" si="43"/>
        <v>0</v>
      </c>
      <c r="AP47" s="1"/>
      <c r="AQ47" s="1">
        <f>(H47/AG47)*100000</f>
        <v>28.99290950606898</v>
      </c>
      <c r="AR47" s="1">
        <f>(SUM(D47:F47)/SUM(AC47:AE47))*100000</f>
        <v>0</v>
      </c>
    </row>
    <row r="48" spans="1:44" ht="12.75">
      <c r="A48" s="9">
        <v>1984</v>
      </c>
      <c r="B48">
        <v>324</v>
      </c>
      <c r="C48">
        <v>174</v>
      </c>
      <c r="H48" s="2">
        <f t="shared" si="39"/>
        <v>2581</v>
      </c>
      <c r="J48" s="9">
        <v>1984</v>
      </c>
      <c r="K48" s="2">
        <f t="shared" si="40"/>
        <v>1578</v>
      </c>
      <c r="L48" s="2">
        <f t="shared" si="40"/>
        <v>1003</v>
      </c>
      <c r="M48" s="2">
        <f t="shared" si="40"/>
        <v>0</v>
      </c>
      <c r="N48" s="2">
        <f t="shared" si="40"/>
        <v>2581</v>
      </c>
      <c r="P48" s="9">
        <f aca="true" t="shared" si="44" ref="P48:P64">A48</f>
        <v>1984</v>
      </c>
      <c r="Q48" s="2">
        <f t="shared" si="41"/>
        <v>12.553273924835334</v>
      </c>
      <c r="R48" s="2">
        <f t="shared" si="41"/>
        <v>6.741573033707865</v>
      </c>
      <c r="S48" s="1">
        <f t="shared" si="41"/>
        <v>0</v>
      </c>
      <c r="T48" s="1">
        <f t="shared" si="41"/>
        <v>0</v>
      </c>
      <c r="U48" s="1">
        <f t="shared" si="41"/>
        <v>0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63">AA26</f>
        <v>3895459</v>
      </c>
      <c r="AB48" s="2">
        <f t="shared" si="45"/>
        <v>730189</v>
      </c>
      <c r="AC48" s="1">
        <f t="shared" si="45"/>
        <v>6579</v>
      </c>
      <c r="AD48" s="1">
        <f t="shared" si="45"/>
        <v>21792</v>
      </c>
      <c r="AE48" s="1">
        <f t="shared" si="45"/>
        <v>32723</v>
      </c>
      <c r="AF48" s="1"/>
      <c r="AG48" s="2">
        <f t="shared" si="45"/>
        <v>4686742</v>
      </c>
      <c r="AJ48" s="9">
        <v>1984</v>
      </c>
      <c r="AK48" s="1">
        <f t="shared" si="43"/>
        <v>8.31737671991927</v>
      </c>
      <c r="AL48" s="1">
        <f t="shared" si="43"/>
        <v>23.829446896625395</v>
      </c>
      <c r="AM48" s="1">
        <f t="shared" si="43"/>
        <v>0</v>
      </c>
      <c r="AN48" s="1">
        <f t="shared" si="43"/>
        <v>0</v>
      </c>
      <c r="AO48" s="1">
        <f t="shared" si="43"/>
        <v>0</v>
      </c>
      <c r="AP48" s="1"/>
      <c r="AQ48" s="1">
        <f>(H48/AG48)*100000</f>
        <v>55.07023855804309</v>
      </c>
      <c r="AR48" s="1">
        <f>(SUM(D48:F48)/SUM(AC48:AE48))*100000</f>
        <v>0</v>
      </c>
    </row>
    <row r="49" spans="1:44" ht="12.75">
      <c r="A49" s="9">
        <v>1985</v>
      </c>
      <c r="B49">
        <v>361</v>
      </c>
      <c r="C49">
        <v>326</v>
      </c>
      <c r="H49" s="2">
        <f t="shared" si="39"/>
        <v>2485</v>
      </c>
      <c r="J49" s="9">
        <v>1985</v>
      </c>
      <c r="K49" s="2">
        <f t="shared" si="40"/>
        <v>1432</v>
      </c>
      <c r="L49" s="2">
        <f t="shared" si="40"/>
        <v>1053</v>
      </c>
      <c r="M49" s="2">
        <f t="shared" si="40"/>
        <v>0</v>
      </c>
      <c r="N49" s="2">
        <f t="shared" si="40"/>
        <v>2485</v>
      </c>
      <c r="O49" s="2"/>
      <c r="P49" s="9">
        <f t="shared" si="44"/>
        <v>1985</v>
      </c>
      <c r="Q49" s="2">
        <f t="shared" si="41"/>
        <v>14.527162977867203</v>
      </c>
      <c r="R49" s="2">
        <f t="shared" si="41"/>
        <v>13.118712273641849</v>
      </c>
      <c r="S49" s="1">
        <f t="shared" si="41"/>
        <v>0</v>
      </c>
      <c r="T49" s="1">
        <f t="shared" si="41"/>
        <v>0</v>
      </c>
      <c r="U49" s="1">
        <f t="shared" si="41"/>
        <v>0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3916315</v>
      </c>
      <c r="AB49" s="2">
        <f t="shared" si="45"/>
        <v>735859</v>
      </c>
      <c r="AC49" s="1">
        <f t="shared" si="45"/>
        <v>7090</v>
      </c>
      <c r="AD49" s="1">
        <f t="shared" si="45"/>
        <v>23421</v>
      </c>
      <c r="AE49" s="1">
        <f t="shared" si="45"/>
        <v>32611</v>
      </c>
      <c r="AF49" s="1"/>
      <c r="AG49" s="2">
        <f t="shared" si="45"/>
        <v>4715296</v>
      </c>
      <c r="AJ49" s="9">
        <v>1985</v>
      </c>
      <c r="AK49" s="1">
        <f t="shared" si="43"/>
        <v>9.21784892175425</v>
      </c>
      <c r="AL49" s="1">
        <f t="shared" si="43"/>
        <v>44.30196545805651</v>
      </c>
      <c r="AM49" s="1">
        <f t="shared" si="43"/>
        <v>0</v>
      </c>
      <c r="AN49" s="1">
        <f t="shared" si="43"/>
        <v>0</v>
      </c>
      <c r="AO49" s="1">
        <f t="shared" si="43"/>
        <v>0</v>
      </c>
      <c r="AP49" s="1"/>
      <c r="AQ49" s="1">
        <f>(H49/AG49)*100000</f>
        <v>52.70082726513881</v>
      </c>
      <c r="AR49" s="1">
        <f>(SUM(D49:F49)/SUM(AC49:AE49))*100000</f>
        <v>0</v>
      </c>
    </row>
    <row r="50" spans="1:44" ht="12.75">
      <c r="A50" s="9">
        <v>1986</v>
      </c>
      <c r="B50">
        <v>406</v>
      </c>
      <c r="C50">
        <v>414</v>
      </c>
      <c r="G50" s="2"/>
      <c r="H50" s="2">
        <f t="shared" si="39"/>
        <v>1416</v>
      </c>
      <c r="J50" s="9">
        <v>1986</v>
      </c>
      <c r="K50" s="2">
        <f t="shared" si="40"/>
        <v>760</v>
      </c>
      <c r="L50" s="2">
        <f t="shared" si="40"/>
        <v>656</v>
      </c>
      <c r="M50" s="2">
        <f t="shared" si="40"/>
        <v>0</v>
      </c>
      <c r="N50" s="2">
        <f t="shared" si="40"/>
        <v>1416</v>
      </c>
      <c r="O50" s="2"/>
      <c r="P50" s="9">
        <f t="shared" si="44"/>
        <v>1986</v>
      </c>
      <c r="Q50" s="2">
        <f t="shared" si="41"/>
        <v>28.67231638418079</v>
      </c>
      <c r="R50" s="2">
        <f t="shared" si="41"/>
        <v>29.23728813559322</v>
      </c>
      <c r="S50" s="1">
        <f t="shared" si="41"/>
        <v>0</v>
      </c>
      <c r="T50" s="1">
        <f t="shared" si="41"/>
        <v>0</v>
      </c>
      <c r="U50" s="1">
        <f t="shared" si="41"/>
        <v>0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3932423</v>
      </c>
      <c r="AB50" s="2">
        <f t="shared" si="45"/>
        <v>741358</v>
      </c>
      <c r="AC50" s="1">
        <f t="shared" si="45"/>
        <v>7546</v>
      </c>
      <c r="AD50" s="1">
        <f t="shared" si="45"/>
        <v>24898</v>
      </c>
      <c r="AE50" s="1">
        <f t="shared" si="45"/>
        <v>32497</v>
      </c>
      <c r="AF50" s="1"/>
      <c r="AG50" s="2">
        <f t="shared" si="45"/>
        <v>4738722</v>
      </c>
      <c r="AJ50" s="9">
        <v>1986</v>
      </c>
      <c r="AK50" s="1">
        <f t="shared" si="43"/>
        <v>10.324423389854042</v>
      </c>
      <c r="AL50" s="1">
        <f t="shared" si="43"/>
        <v>55.843465640082115</v>
      </c>
      <c r="AM50" s="1">
        <f t="shared" si="43"/>
        <v>0</v>
      </c>
      <c r="AN50" s="1">
        <f t="shared" si="43"/>
        <v>0</v>
      </c>
      <c r="AO50" s="1">
        <f t="shared" si="43"/>
        <v>0</v>
      </c>
      <c r="AP50" s="1"/>
      <c r="AQ50" s="1">
        <f>(H50/AG50)*100000</f>
        <v>29.881474372204153</v>
      </c>
      <c r="AR50" s="1">
        <f>(SUM(D50:F50)/SUM(AC50:AE50))*100000</f>
        <v>0</v>
      </c>
    </row>
    <row r="51" spans="1:44" ht="12.75">
      <c r="A51" s="9">
        <v>1987</v>
      </c>
      <c r="B51">
        <v>683</v>
      </c>
      <c r="C51">
        <v>543</v>
      </c>
      <c r="H51" s="2">
        <f t="shared" si="39"/>
        <v>3070</v>
      </c>
      <c r="J51" s="9">
        <v>1987</v>
      </c>
      <c r="K51" s="2">
        <f t="shared" si="40"/>
        <v>1768</v>
      </c>
      <c r="L51" s="2">
        <f t="shared" si="40"/>
        <v>1302</v>
      </c>
      <c r="M51" s="2">
        <f t="shared" si="40"/>
        <v>0</v>
      </c>
      <c r="N51" s="2">
        <f t="shared" si="40"/>
        <v>3070</v>
      </c>
      <c r="O51" s="2"/>
      <c r="P51" s="9">
        <f t="shared" si="44"/>
        <v>1987</v>
      </c>
      <c r="Q51" s="2">
        <f aca="true" t="shared" si="46" ref="Q51:Q64">(B51/$H51)*100</f>
        <v>22.247557003257327</v>
      </c>
      <c r="R51" s="2">
        <f aca="true" t="shared" si="47" ref="R51:R64">(C51/$H51)*100</f>
        <v>17.68729641693811</v>
      </c>
      <c r="S51" s="1">
        <f aca="true" t="shared" si="48" ref="S51:S64">(D51/$H51)*100</f>
        <v>0</v>
      </c>
      <c r="T51" s="1">
        <f aca="true" t="shared" si="49" ref="T51:T64">(E51/$H51)*100</f>
        <v>0</v>
      </c>
      <c r="U51" s="1">
        <f aca="true" t="shared" si="50" ref="U51:U64">(F51/$H51)*100</f>
        <v>0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3965007</v>
      </c>
      <c r="AB51" s="2">
        <f t="shared" si="45"/>
        <v>750884</v>
      </c>
      <c r="AC51" s="1">
        <f t="shared" si="45"/>
        <v>8077</v>
      </c>
      <c r="AD51" s="1">
        <f t="shared" si="45"/>
        <v>26392</v>
      </c>
      <c r="AE51" s="1">
        <f t="shared" si="45"/>
        <v>32579</v>
      </c>
      <c r="AF51" s="1"/>
      <c r="AG51" s="2">
        <f t="shared" si="45"/>
        <v>4782939</v>
      </c>
      <c r="AJ51" s="9">
        <v>1987</v>
      </c>
      <c r="AK51" s="1">
        <f aca="true" t="shared" si="53" ref="AK51:AK63">(B51/AA51)*100000</f>
        <v>17.22569468351506</v>
      </c>
      <c r="AL51" s="1">
        <f aca="true" t="shared" si="54" ref="AL51:AL62">(C51/AB51)*100000</f>
        <v>72.31476499699022</v>
      </c>
      <c r="AM51" s="1">
        <f aca="true" t="shared" si="55" ref="AM51:AM62">(D51/AC51)*100000</f>
        <v>0</v>
      </c>
      <c r="AN51" s="1">
        <f aca="true" t="shared" si="56" ref="AN51:AN62">(E51/AD51)*100000</f>
        <v>0</v>
      </c>
      <c r="AO51" s="1">
        <f aca="true" t="shared" si="57" ref="AO51:AO62">(F51/AE51)*100000</f>
        <v>0</v>
      </c>
      <c r="AP51" s="1"/>
      <c r="AQ51" s="1">
        <f aca="true" t="shared" si="58" ref="AQ51:AQ63">(H51/AG51)*100000</f>
        <v>64.18647613946153</v>
      </c>
      <c r="AR51" s="1">
        <f aca="true" t="shared" si="59" ref="AR51:AR63">(SUM(D51:F51)/SUM(AC51:AE51))*100000</f>
        <v>0</v>
      </c>
    </row>
    <row r="52" spans="1:44" ht="12.75">
      <c r="A52" s="9">
        <v>1988</v>
      </c>
      <c r="B52">
        <v>864</v>
      </c>
      <c r="C52">
        <v>674</v>
      </c>
      <c r="H52" s="2">
        <f t="shared" si="39"/>
        <v>2984</v>
      </c>
      <c r="J52" s="9">
        <v>1988</v>
      </c>
      <c r="K52" s="2">
        <f t="shared" si="40"/>
        <v>1686</v>
      </c>
      <c r="L52" s="2">
        <f t="shared" si="40"/>
        <v>1298</v>
      </c>
      <c r="M52" s="2">
        <f t="shared" si="40"/>
        <v>0</v>
      </c>
      <c r="N52" s="2">
        <f t="shared" si="40"/>
        <v>2984</v>
      </c>
      <c r="O52" s="2"/>
      <c r="P52" s="9">
        <f t="shared" si="44"/>
        <v>1988</v>
      </c>
      <c r="Q52" s="2">
        <f t="shared" si="46"/>
        <v>28.9544235924933</v>
      </c>
      <c r="R52" s="2">
        <f t="shared" si="47"/>
        <v>22.587131367292226</v>
      </c>
      <c r="S52" s="1">
        <f t="shared" si="48"/>
        <v>0</v>
      </c>
      <c r="T52" s="1">
        <f t="shared" si="49"/>
        <v>0</v>
      </c>
      <c r="U52" s="1">
        <f t="shared" si="50"/>
        <v>0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3991045</v>
      </c>
      <c r="AB52" s="2">
        <f t="shared" si="45"/>
        <v>761903</v>
      </c>
      <c r="AC52" s="1">
        <f t="shared" si="45"/>
        <v>8683</v>
      </c>
      <c r="AD52" s="1">
        <f t="shared" si="45"/>
        <v>28104</v>
      </c>
      <c r="AE52" s="1">
        <f t="shared" si="45"/>
        <v>32716</v>
      </c>
      <c r="AF52" s="1"/>
      <c r="AG52" s="2">
        <f t="shared" si="45"/>
        <v>4822451</v>
      </c>
      <c r="AJ52" s="9">
        <v>1988</v>
      </c>
      <c r="AK52" s="1">
        <f t="shared" si="53"/>
        <v>21.648465502142923</v>
      </c>
      <c r="AL52" s="1">
        <f t="shared" si="54"/>
        <v>88.46270457000432</v>
      </c>
      <c r="AM52" s="1">
        <f t="shared" si="55"/>
        <v>0</v>
      </c>
      <c r="AN52" s="1">
        <f t="shared" si="56"/>
        <v>0</v>
      </c>
      <c r="AO52" s="1">
        <f t="shared" si="57"/>
        <v>0</v>
      </c>
      <c r="AP52" s="1"/>
      <c r="AQ52" s="1">
        <f t="shared" si="58"/>
        <v>61.87724872684036</v>
      </c>
      <c r="AR52" s="1">
        <f t="shared" si="59"/>
        <v>0</v>
      </c>
    </row>
    <row r="53" spans="1:44" ht="12.75">
      <c r="A53" s="9">
        <v>1989</v>
      </c>
      <c r="B53">
        <v>628</v>
      </c>
      <c r="C53">
        <v>711</v>
      </c>
      <c r="H53" s="2">
        <f t="shared" si="39"/>
        <v>2658</v>
      </c>
      <c r="J53" s="9">
        <v>1989</v>
      </c>
      <c r="K53" s="2">
        <f t="shared" si="40"/>
        <v>1330</v>
      </c>
      <c r="L53" s="2">
        <f t="shared" si="40"/>
        <v>1328</v>
      </c>
      <c r="M53" s="2">
        <f t="shared" si="40"/>
        <v>0</v>
      </c>
      <c r="N53" s="2">
        <f t="shared" si="40"/>
        <v>2658</v>
      </c>
      <c r="O53" s="2"/>
      <c r="P53" s="9">
        <f t="shared" si="44"/>
        <v>1989</v>
      </c>
      <c r="Q53" s="2">
        <f t="shared" si="46"/>
        <v>23.6267870579383</v>
      </c>
      <c r="R53" s="2">
        <f t="shared" si="47"/>
        <v>26.749435665914223</v>
      </c>
      <c r="S53" s="1">
        <f t="shared" si="48"/>
        <v>0</v>
      </c>
      <c r="T53" s="1">
        <f t="shared" si="49"/>
        <v>0</v>
      </c>
      <c r="U53" s="1">
        <f t="shared" si="50"/>
        <v>0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4012426</v>
      </c>
      <c r="AB53" s="2">
        <f t="shared" si="45"/>
        <v>770224</v>
      </c>
      <c r="AC53" s="1">
        <f t="shared" si="45"/>
        <v>9283</v>
      </c>
      <c r="AD53" s="1">
        <f t="shared" si="45"/>
        <v>29843</v>
      </c>
      <c r="AE53" s="1">
        <f t="shared" si="45"/>
        <v>32697</v>
      </c>
      <c r="AF53" s="1"/>
      <c r="AG53" s="2">
        <f t="shared" si="45"/>
        <v>4854473</v>
      </c>
      <c r="AJ53" s="9">
        <v>1989</v>
      </c>
      <c r="AK53" s="1">
        <f t="shared" si="53"/>
        <v>15.651378991163948</v>
      </c>
      <c r="AL53" s="1">
        <f t="shared" si="54"/>
        <v>92.31080828434325</v>
      </c>
      <c r="AM53" s="1">
        <f t="shared" si="55"/>
        <v>0</v>
      </c>
      <c r="AN53" s="1">
        <f t="shared" si="56"/>
        <v>0</v>
      </c>
      <c r="AO53" s="1">
        <f t="shared" si="57"/>
        <v>0</v>
      </c>
      <c r="AP53" s="1"/>
      <c r="AQ53" s="1">
        <f t="shared" si="58"/>
        <v>54.7536261917617</v>
      </c>
      <c r="AR53" s="1">
        <f t="shared" si="59"/>
        <v>0</v>
      </c>
    </row>
    <row r="54" spans="1:44" ht="12.75">
      <c r="A54" s="9">
        <v>1990</v>
      </c>
      <c r="B54">
        <v>629</v>
      </c>
      <c r="C54">
        <v>700</v>
      </c>
      <c r="H54" s="2">
        <f t="shared" si="39"/>
        <v>3206</v>
      </c>
      <c r="J54" s="9">
        <v>1990</v>
      </c>
      <c r="K54" s="2">
        <f t="shared" si="40"/>
        <v>1322</v>
      </c>
      <c r="L54" s="2">
        <f t="shared" si="40"/>
        <v>1884</v>
      </c>
      <c r="M54" s="2">
        <f t="shared" si="40"/>
        <v>0</v>
      </c>
      <c r="N54" s="2">
        <f t="shared" si="40"/>
        <v>3206</v>
      </c>
      <c r="O54" s="2"/>
      <c r="P54" s="9">
        <f t="shared" si="44"/>
        <v>1990</v>
      </c>
      <c r="Q54" s="2">
        <f t="shared" si="46"/>
        <v>19.619463505926387</v>
      </c>
      <c r="R54" s="2">
        <f t="shared" si="47"/>
        <v>21.83406113537118</v>
      </c>
      <c r="S54" s="1">
        <f t="shared" si="48"/>
        <v>0</v>
      </c>
      <c r="T54" s="1">
        <f t="shared" si="49"/>
        <v>0</v>
      </c>
      <c r="U54" s="1">
        <f t="shared" si="50"/>
        <v>0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4038097</v>
      </c>
      <c r="AB54" s="2">
        <f t="shared" si="45"/>
        <v>778385</v>
      </c>
      <c r="AC54" s="1">
        <f t="shared" si="45"/>
        <v>9739</v>
      </c>
      <c r="AD54" s="1">
        <f t="shared" si="45"/>
        <v>31389</v>
      </c>
      <c r="AE54" s="1">
        <f t="shared" si="45"/>
        <v>33016</v>
      </c>
      <c r="AF54" s="1"/>
      <c r="AG54" s="2">
        <f t="shared" si="45"/>
        <v>4890626</v>
      </c>
      <c r="AJ54" s="9">
        <v>1990</v>
      </c>
      <c r="AK54" s="1">
        <f t="shared" si="53"/>
        <v>15.576644146983096</v>
      </c>
      <c r="AL54" s="1">
        <f t="shared" si="54"/>
        <v>89.92979052782364</v>
      </c>
      <c r="AM54" s="1">
        <f t="shared" si="55"/>
        <v>0</v>
      </c>
      <c r="AN54" s="1">
        <f t="shared" si="56"/>
        <v>0</v>
      </c>
      <c r="AO54" s="1">
        <f t="shared" si="57"/>
        <v>0</v>
      </c>
      <c r="AP54" s="1"/>
      <c r="AQ54" s="1">
        <f t="shared" si="58"/>
        <v>65.55398020621492</v>
      </c>
      <c r="AR54" s="1">
        <f t="shared" si="59"/>
        <v>0</v>
      </c>
    </row>
    <row r="55" spans="1:44" ht="12.75">
      <c r="A55" s="9">
        <v>1991</v>
      </c>
      <c r="B55">
        <v>735</v>
      </c>
      <c r="C55" s="2">
        <v>1164</v>
      </c>
      <c r="H55" s="2">
        <f t="shared" si="39"/>
        <v>3660</v>
      </c>
      <c r="J55" s="9">
        <v>1991</v>
      </c>
      <c r="K55" s="2">
        <f t="shared" si="40"/>
        <v>1471</v>
      </c>
      <c r="L55" s="2">
        <f t="shared" si="40"/>
        <v>2189</v>
      </c>
      <c r="M55" s="2">
        <f t="shared" si="40"/>
        <v>0</v>
      </c>
      <c r="N55" s="2">
        <f t="shared" si="40"/>
        <v>3660</v>
      </c>
      <c r="O55" s="2"/>
      <c r="P55" s="9">
        <f t="shared" si="44"/>
        <v>1991</v>
      </c>
      <c r="Q55" s="2">
        <f t="shared" si="46"/>
        <v>20.081967213114755</v>
      </c>
      <c r="R55" s="2">
        <f t="shared" si="47"/>
        <v>31.80327868852459</v>
      </c>
      <c r="S55" s="1">
        <f t="shared" si="48"/>
        <v>0</v>
      </c>
      <c r="T55" s="1">
        <f t="shared" si="49"/>
        <v>0</v>
      </c>
      <c r="U55" s="1">
        <f t="shared" si="50"/>
        <v>0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5"/>
        <v>4078190</v>
      </c>
      <c r="AB55" s="2">
        <f t="shared" si="45"/>
        <v>790817</v>
      </c>
      <c r="AC55" s="1">
        <f t="shared" si="45"/>
        <v>9877</v>
      </c>
      <c r="AD55" s="1">
        <f t="shared" si="45"/>
        <v>32877</v>
      </c>
      <c r="AE55" s="1">
        <f t="shared" si="45"/>
        <v>35125</v>
      </c>
      <c r="AF55" s="1"/>
      <c r="AG55" s="2">
        <f t="shared" si="45"/>
        <v>4946886</v>
      </c>
      <c r="AJ55" s="9">
        <v>1991</v>
      </c>
      <c r="AK55" s="1">
        <f t="shared" si="53"/>
        <v>18.022701247367092</v>
      </c>
      <c r="AL55" s="1">
        <f t="shared" si="54"/>
        <v>147.1895520708331</v>
      </c>
      <c r="AM55" s="1">
        <f t="shared" si="55"/>
        <v>0</v>
      </c>
      <c r="AN55" s="1">
        <f t="shared" si="56"/>
        <v>0</v>
      </c>
      <c r="AO55" s="1">
        <f t="shared" si="57"/>
        <v>0</v>
      </c>
      <c r="AP55" s="1"/>
      <c r="AQ55" s="1">
        <f t="shared" si="58"/>
        <v>73.98593782027724</v>
      </c>
      <c r="AR55" s="1">
        <f t="shared" si="59"/>
        <v>0</v>
      </c>
    </row>
    <row r="56" spans="1:44" ht="12.75">
      <c r="A56" s="9">
        <v>1992</v>
      </c>
      <c r="B56" s="2">
        <v>3377</v>
      </c>
      <c r="C56" s="2">
        <v>4544</v>
      </c>
      <c r="D56">
        <v>6</v>
      </c>
      <c r="E56">
        <v>6</v>
      </c>
      <c r="H56" s="2">
        <f t="shared" si="39"/>
        <v>9219</v>
      </c>
      <c r="J56" s="9">
        <v>1992</v>
      </c>
      <c r="K56" s="2">
        <f t="shared" si="40"/>
        <v>3802</v>
      </c>
      <c r="L56" s="2">
        <f t="shared" si="40"/>
        <v>5404</v>
      </c>
      <c r="M56" s="2">
        <f t="shared" si="40"/>
        <v>13</v>
      </c>
      <c r="N56" s="2">
        <f t="shared" si="40"/>
        <v>9219</v>
      </c>
      <c r="O56" s="2"/>
      <c r="P56" s="9">
        <f t="shared" si="44"/>
        <v>1992</v>
      </c>
      <c r="Q56" s="2">
        <f t="shared" si="46"/>
        <v>36.630871027226384</v>
      </c>
      <c r="R56" s="2">
        <f t="shared" si="47"/>
        <v>49.28951079292765</v>
      </c>
      <c r="S56" s="1">
        <f t="shared" si="48"/>
        <v>0.06508298080052066</v>
      </c>
      <c r="T56" s="1">
        <f t="shared" si="49"/>
        <v>0.06508298080052066</v>
      </c>
      <c r="U56" s="1">
        <f t="shared" si="50"/>
        <v>0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4125822</v>
      </c>
      <c r="AB56" s="2">
        <f t="shared" si="45"/>
        <v>806645</v>
      </c>
      <c r="AC56" s="1">
        <f t="shared" si="45"/>
        <v>9948</v>
      </c>
      <c r="AD56" s="1">
        <f t="shared" si="45"/>
        <v>34814</v>
      </c>
      <c r="AE56" s="1">
        <f t="shared" si="45"/>
        <v>36770</v>
      </c>
      <c r="AF56" s="1"/>
      <c r="AG56" s="2">
        <f t="shared" si="45"/>
        <v>5013999</v>
      </c>
      <c r="AJ56" s="9">
        <v>1992</v>
      </c>
      <c r="AK56" s="1">
        <f t="shared" si="53"/>
        <v>81.85035612297379</v>
      </c>
      <c r="AL56" s="1">
        <f t="shared" si="54"/>
        <v>563.3209156444285</v>
      </c>
      <c r="AM56" s="1">
        <f t="shared" si="55"/>
        <v>60.313630880579005</v>
      </c>
      <c r="AN56" s="1">
        <f t="shared" si="56"/>
        <v>17.234445912563913</v>
      </c>
      <c r="AO56" s="1">
        <f t="shared" si="57"/>
        <v>0</v>
      </c>
      <c r="AP56" s="1"/>
      <c r="AQ56" s="1">
        <f t="shared" si="58"/>
        <v>183.86521417335743</v>
      </c>
      <c r="AR56" s="1">
        <f t="shared" si="59"/>
        <v>14.718147475837709</v>
      </c>
    </row>
    <row r="57" spans="1:44" ht="12.75">
      <c r="A57" s="9">
        <v>1993</v>
      </c>
      <c r="B57" s="2">
        <v>3673</v>
      </c>
      <c r="C57" s="2">
        <v>4952</v>
      </c>
      <c r="D57">
        <v>3</v>
      </c>
      <c r="E57">
        <v>8</v>
      </c>
      <c r="H57" s="2">
        <f t="shared" si="39"/>
        <v>7632</v>
      </c>
      <c r="J57" s="9">
        <v>1993</v>
      </c>
      <c r="K57" s="2">
        <f t="shared" si="40"/>
        <v>3198</v>
      </c>
      <c r="L57" s="2">
        <f t="shared" si="40"/>
        <v>4424</v>
      </c>
      <c r="M57" s="2">
        <f t="shared" si="40"/>
        <v>10</v>
      </c>
      <c r="N57" s="2">
        <f t="shared" si="40"/>
        <v>7632</v>
      </c>
      <c r="O57" s="2"/>
      <c r="P57" s="9">
        <f t="shared" si="44"/>
        <v>1993</v>
      </c>
      <c r="Q57" s="2">
        <f t="shared" si="46"/>
        <v>48.126310272536685</v>
      </c>
      <c r="R57" s="2">
        <f t="shared" si="47"/>
        <v>64.8846960167715</v>
      </c>
      <c r="S57" s="1">
        <f t="shared" si="48"/>
        <v>0.039308176100628936</v>
      </c>
      <c r="T57" s="1">
        <f t="shared" si="49"/>
        <v>0.10482180293501049</v>
      </c>
      <c r="U57" s="1">
        <f t="shared" si="50"/>
        <v>0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4174351</v>
      </c>
      <c r="AB57" s="2">
        <f t="shared" si="45"/>
        <v>824143</v>
      </c>
      <c r="AC57" s="1">
        <f t="shared" si="45"/>
        <v>10174</v>
      </c>
      <c r="AD57" s="1">
        <f t="shared" si="45"/>
        <v>37468</v>
      </c>
      <c r="AE57" s="1">
        <f t="shared" si="45"/>
        <v>39530</v>
      </c>
      <c r="AF57" s="1"/>
      <c r="AG57" s="2">
        <f t="shared" si="45"/>
        <v>5085666</v>
      </c>
      <c r="AJ57" s="9">
        <v>1993</v>
      </c>
      <c r="AK57" s="1">
        <f t="shared" si="53"/>
        <v>87.9897258280389</v>
      </c>
      <c r="AL57" s="1">
        <f t="shared" si="54"/>
        <v>600.8665971803437</v>
      </c>
      <c r="AM57" s="1">
        <f t="shared" si="55"/>
        <v>29.486927462158445</v>
      </c>
      <c r="AN57" s="1">
        <f t="shared" si="56"/>
        <v>21.35155332550443</v>
      </c>
      <c r="AO57" s="1">
        <f t="shared" si="57"/>
        <v>0</v>
      </c>
      <c r="AP57" s="1"/>
      <c r="AQ57" s="1">
        <f t="shared" si="58"/>
        <v>150.06884054123884</v>
      </c>
      <c r="AR57" s="1">
        <f t="shared" si="59"/>
        <v>12.618730785114488</v>
      </c>
    </row>
    <row r="58" spans="1:44" ht="12.75">
      <c r="A58" s="9">
        <v>1994</v>
      </c>
      <c r="B58" s="2">
        <v>3460</v>
      </c>
      <c r="C58" s="2">
        <v>4679</v>
      </c>
      <c r="D58">
        <v>7</v>
      </c>
      <c r="E58">
        <v>5</v>
      </c>
      <c r="H58" s="2">
        <f t="shared" si="39"/>
        <v>9728</v>
      </c>
      <c r="J58" s="9">
        <v>1994</v>
      </c>
      <c r="K58" s="2">
        <f t="shared" si="40"/>
        <v>3955</v>
      </c>
      <c r="L58" s="2">
        <f t="shared" si="40"/>
        <v>5764</v>
      </c>
      <c r="M58" s="2">
        <f t="shared" si="40"/>
        <v>9</v>
      </c>
      <c r="N58" s="2">
        <f t="shared" si="40"/>
        <v>9728</v>
      </c>
      <c r="O58" s="2"/>
      <c r="P58" s="9">
        <f t="shared" si="44"/>
        <v>1994</v>
      </c>
      <c r="Q58" s="2">
        <f t="shared" si="46"/>
        <v>35.567434210526315</v>
      </c>
      <c r="R58" s="2">
        <f t="shared" si="47"/>
        <v>48.09827302631579</v>
      </c>
      <c r="S58" s="1">
        <f t="shared" si="48"/>
        <v>0.07195723684210525</v>
      </c>
      <c r="T58" s="1">
        <f t="shared" si="49"/>
        <v>0.05139802631578947</v>
      </c>
      <c r="U58" s="1">
        <f t="shared" si="50"/>
        <v>0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4228994</v>
      </c>
      <c r="AB58" s="2">
        <f t="shared" si="45"/>
        <v>839686</v>
      </c>
      <c r="AC58" s="1">
        <f t="shared" si="45"/>
        <v>10543</v>
      </c>
      <c r="AD58" s="1">
        <f t="shared" si="45"/>
        <v>40382</v>
      </c>
      <c r="AE58" s="1">
        <f t="shared" si="45"/>
        <v>43411</v>
      </c>
      <c r="AF58" s="1"/>
      <c r="AG58" s="2">
        <f t="shared" si="45"/>
        <v>5163016</v>
      </c>
      <c r="AJ58" s="9">
        <v>1994</v>
      </c>
      <c r="AK58" s="1">
        <f t="shared" si="53"/>
        <v>81.81614823761868</v>
      </c>
      <c r="AL58" s="1">
        <f t="shared" si="54"/>
        <v>557.2321081928244</v>
      </c>
      <c r="AM58" s="1">
        <f t="shared" si="55"/>
        <v>66.39476429858674</v>
      </c>
      <c r="AN58" s="1">
        <f t="shared" si="56"/>
        <v>12.381754246941707</v>
      </c>
      <c r="AO58" s="1">
        <f t="shared" si="57"/>
        <v>0</v>
      </c>
      <c r="AP58" s="1"/>
      <c r="AQ58" s="1">
        <f t="shared" si="58"/>
        <v>188.41700277512214</v>
      </c>
      <c r="AR58" s="1">
        <f t="shared" si="59"/>
        <v>12.720488466757123</v>
      </c>
    </row>
    <row r="59" spans="1:44" ht="12.75">
      <c r="A59" s="9">
        <v>1995</v>
      </c>
      <c r="B59" s="2">
        <v>4005</v>
      </c>
      <c r="C59" s="2">
        <v>5427</v>
      </c>
      <c r="D59">
        <v>9</v>
      </c>
      <c r="E59">
        <v>5</v>
      </c>
      <c r="H59" s="2">
        <f t="shared" si="39"/>
        <v>10612</v>
      </c>
      <c r="J59" s="9">
        <v>1995</v>
      </c>
      <c r="K59" s="2">
        <f t="shared" si="40"/>
        <v>4305</v>
      </c>
      <c r="L59" s="2">
        <f t="shared" si="40"/>
        <v>6292</v>
      </c>
      <c r="M59" s="2">
        <f t="shared" si="40"/>
        <v>15</v>
      </c>
      <c r="N59" s="2">
        <f t="shared" si="40"/>
        <v>10612</v>
      </c>
      <c r="O59" s="2"/>
      <c r="P59" s="9">
        <f t="shared" si="44"/>
        <v>1995</v>
      </c>
      <c r="Q59" s="2">
        <f t="shared" si="46"/>
        <v>37.74029400678477</v>
      </c>
      <c r="R59" s="2">
        <f t="shared" si="47"/>
        <v>51.1402186204297</v>
      </c>
      <c r="S59" s="1">
        <f t="shared" si="48"/>
        <v>0.08480964945344892</v>
      </c>
      <c r="T59" s="1">
        <f t="shared" si="49"/>
        <v>0.04711647191858274</v>
      </c>
      <c r="U59" s="1">
        <f t="shared" si="50"/>
        <v>0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5"/>
        <v>4286327</v>
      </c>
      <c r="AB59" s="2">
        <f t="shared" si="45"/>
        <v>853037</v>
      </c>
      <c r="AC59" s="1">
        <f t="shared" si="45"/>
        <v>10695</v>
      </c>
      <c r="AD59" s="1">
        <f t="shared" si="45"/>
        <v>43349</v>
      </c>
      <c r="AE59" s="1">
        <f t="shared" si="45"/>
        <v>47760</v>
      </c>
      <c r="AF59" s="1"/>
      <c r="AG59" s="2">
        <f t="shared" si="45"/>
        <v>5241168</v>
      </c>
      <c r="AJ59" s="9">
        <v>1995</v>
      </c>
      <c r="AK59" s="1">
        <f t="shared" si="53"/>
        <v>93.43664167479523</v>
      </c>
      <c r="AL59" s="1">
        <f t="shared" si="54"/>
        <v>636.1974920196897</v>
      </c>
      <c r="AM59" s="1">
        <f t="shared" si="55"/>
        <v>84.1514726507714</v>
      </c>
      <c r="AN59" s="1">
        <f t="shared" si="56"/>
        <v>11.53429144847632</v>
      </c>
      <c r="AO59" s="1">
        <f t="shared" si="57"/>
        <v>0</v>
      </c>
      <c r="AP59" s="1"/>
      <c r="AQ59" s="1">
        <f t="shared" si="58"/>
        <v>202.4739523709219</v>
      </c>
      <c r="AR59" s="1">
        <f t="shared" si="59"/>
        <v>13.751915445365604</v>
      </c>
    </row>
    <row r="60" spans="1:44" ht="12.75">
      <c r="A60" s="9">
        <v>1996</v>
      </c>
      <c r="B60" s="2">
        <v>4293</v>
      </c>
      <c r="C60" s="2">
        <v>5961</v>
      </c>
      <c r="D60">
        <v>4</v>
      </c>
      <c r="E60">
        <v>10</v>
      </c>
      <c r="H60" s="2">
        <f t="shared" si="39"/>
        <v>11057</v>
      </c>
      <c r="J60" s="9">
        <v>1996</v>
      </c>
      <c r="K60" s="2">
        <f t="shared" si="40"/>
        <v>4549</v>
      </c>
      <c r="L60" s="2">
        <f t="shared" si="40"/>
        <v>6496</v>
      </c>
      <c r="M60" s="2">
        <f t="shared" si="40"/>
        <v>12</v>
      </c>
      <c r="N60" s="2">
        <f t="shared" si="40"/>
        <v>11057</v>
      </c>
      <c r="O60" s="2"/>
      <c r="P60" s="9">
        <f t="shared" si="44"/>
        <v>1996</v>
      </c>
      <c r="Q60" s="2">
        <f t="shared" si="46"/>
        <v>38.826083024328476</v>
      </c>
      <c r="R60" s="2">
        <f t="shared" si="47"/>
        <v>53.91154924482229</v>
      </c>
      <c r="S60" s="1">
        <f t="shared" si="48"/>
        <v>0.03617617798679569</v>
      </c>
      <c r="T60" s="1">
        <f t="shared" si="49"/>
        <v>0.09044044496698923</v>
      </c>
      <c r="U60" s="1">
        <f t="shared" si="50"/>
        <v>0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5"/>
        <v>4336406</v>
      </c>
      <c r="AB60" s="2">
        <f t="shared" si="45"/>
        <v>867437</v>
      </c>
      <c r="AC60" s="1">
        <f t="shared" si="45"/>
        <v>10913</v>
      </c>
      <c r="AD60" s="1">
        <f t="shared" si="45"/>
        <v>46244</v>
      </c>
      <c r="AE60" s="1">
        <f t="shared" si="45"/>
        <v>52576</v>
      </c>
      <c r="AF60" s="1"/>
      <c r="AG60" s="2">
        <f t="shared" si="45"/>
        <v>5313576</v>
      </c>
      <c r="AJ60" s="9">
        <v>1996</v>
      </c>
      <c r="AK60" s="1">
        <f t="shared" si="53"/>
        <v>98.99903283963724</v>
      </c>
      <c r="AL60" s="1">
        <f t="shared" si="54"/>
        <v>687.1968800039657</v>
      </c>
      <c r="AM60" s="1">
        <f t="shared" si="55"/>
        <v>36.653532484193164</v>
      </c>
      <c r="AN60" s="1">
        <f t="shared" si="56"/>
        <v>21.624426952685756</v>
      </c>
      <c r="AO60" s="1">
        <f t="shared" si="57"/>
        <v>0</v>
      </c>
      <c r="AP60" s="1"/>
      <c r="AQ60" s="1">
        <f t="shared" si="58"/>
        <v>208.0896179898434</v>
      </c>
      <c r="AR60" s="1">
        <f t="shared" si="59"/>
        <v>12.758240456380488</v>
      </c>
    </row>
    <row r="61" spans="1:44" ht="12.75">
      <c r="A61" s="9">
        <v>1997</v>
      </c>
      <c r="B61" s="2">
        <v>4481</v>
      </c>
      <c r="C61" s="2">
        <v>6685</v>
      </c>
      <c r="D61">
        <v>5</v>
      </c>
      <c r="E61">
        <v>14</v>
      </c>
      <c r="H61" s="2">
        <f t="shared" si="39"/>
        <v>12118</v>
      </c>
      <c r="J61" s="9">
        <v>1997</v>
      </c>
      <c r="K61" s="2">
        <f t="shared" si="40"/>
        <v>4843</v>
      </c>
      <c r="L61" s="2">
        <f t="shared" si="40"/>
        <v>7258</v>
      </c>
      <c r="M61" s="2">
        <f t="shared" si="40"/>
        <v>17</v>
      </c>
      <c r="N61" s="2">
        <f t="shared" si="40"/>
        <v>12118</v>
      </c>
      <c r="O61" s="2"/>
      <c r="P61" s="9">
        <f t="shared" si="44"/>
        <v>1997</v>
      </c>
      <c r="Q61" s="2">
        <f t="shared" si="46"/>
        <v>36.9780491830335</v>
      </c>
      <c r="R61" s="2">
        <f t="shared" si="47"/>
        <v>55.16586895527315</v>
      </c>
      <c r="S61" s="1">
        <f t="shared" si="48"/>
        <v>0.0412609341475491</v>
      </c>
      <c r="T61" s="1">
        <f t="shared" si="49"/>
        <v>0.11553061561313747</v>
      </c>
      <c r="U61" s="1">
        <f t="shared" si="50"/>
        <v>0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5"/>
        <v>4382236</v>
      </c>
      <c r="AB61" s="2">
        <f t="shared" si="45"/>
        <v>880288</v>
      </c>
      <c r="AC61" s="1">
        <f t="shared" si="45"/>
        <v>11046</v>
      </c>
      <c r="AD61" s="1">
        <f t="shared" si="45"/>
        <v>48156</v>
      </c>
      <c r="AE61" s="1">
        <f t="shared" si="45"/>
        <v>56707</v>
      </c>
      <c r="AF61" s="1"/>
      <c r="AG61" s="2">
        <f t="shared" si="45"/>
        <v>5378433</v>
      </c>
      <c r="AJ61" s="9">
        <v>1997</v>
      </c>
      <c r="AK61" s="1">
        <f t="shared" si="53"/>
        <v>102.25373530772875</v>
      </c>
      <c r="AL61" s="1">
        <f t="shared" si="54"/>
        <v>759.4105565451307</v>
      </c>
      <c r="AM61" s="1">
        <f t="shared" si="55"/>
        <v>45.26525439072967</v>
      </c>
      <c r="AN61" s="1">
        <f t="shared" si="56"/>
        <v>29.072182074923166</v>
      </c>
      <c r="AO61" s="1">
        <f t="shared" si="57"/>
        <v>0</v>
      </c>
      <c r="AP61" s="1"/>
      <c r="AQ61" s="1">
        <f t="shared" si="58"/>
        <v>225.307259567982</v>
      </c>
      <c r="AR61" s="1">
        <f t="shared" si="59"/>
        <v>16.3921697193488</v>
      </c>
    </row>
    <row r="62" spans="1:44" ht="12.75">
      <c r="A62" s="9">
        <v>1998</v>
      </c>
      <c r="B62" s="2">
        <v>4791</v>
      </c>
      <c r="C62" s="2">
        <v>6787</v>
      </c>
      <c r="D62">
        <v>10</v>
      </c>
      <c r="E62">
        <v>12</v>
      </c>
      <c r="H62" s="2">
        <f t="shared" si="39"/>
        <v>12655</v>
      </c>
      <c r="J62" s="9">
        <v>1998</v>
      </c>
      <c r="K62" s="2">
        <f t="shared" si="40"/>
        <v>5144</v>
      </c>
      <c r="L62" s="2">
        <f t="shared" si="40"/>
        <v>7488</v>
      </c>
      <c r="M62" s="2">
        <f t="shared" si="40"/>
        <v>23</v>
      </c>
      <c r="N62" s="2">
        <f t="shared" si="40"/>
        <v>12655</v>
      </c>
      <c r="O62" s="2"/>
      <c r="P62" s="9">
        <f t="shared" si="44"/>
        <v>1998</v>
      </c>
      <c r="Q62" s="2">
        <f t="shared" si="46"/>
        <v>37.85855393125247</v>
      </c>
      <c r="R62" s="2">
        <f t="shared" si="47"/>
        <v>53.6309758988542</v>
      </c>
      <c r="S62" s="1">
        <f t="shared" si="48"/>
        <v>0.07902015013828526</v>
      </c>
      <c r="T62" s="1">
        <f t="shared" si="49"/>
        <v>0.09482418016594231</v>
      </c>
      <c r="U62" s="1">
        <f t="shared" si="50"/>
        <v>0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5"/>
        <v>4415045</v>
      </c>
      <c r="AB62" s="2">
        <f t="shared" si="45"/>
        <v>893978</v>
      </c>
      <c r="AC62" s="1">
        <f t="shared" si="45"/>
        <v>10990</v>
      </c>
      <c r="AD62" s="1">
        <f t="shared" si="45"/>
        <v>50464</v>
      </c>
      <c r="AE62" s="1">
        <f t="shared" si="45"/>
        <v>62202</v>
      </c>
      <c r="AF62" s="1"/>
      <c r="AG62" s="2">
        <f t="shared" si="45"/>
        <v>5432679</v>
      </c>
      <c r="AJ62" s="9">
        <v>1998</v>
      </c>
      <c r="AK62" s="1">
        <f t="shared" si="53"/>
        <v>108.51531524593747</v>
      </c>
      <c r="AL62" s="1">
        <f t="shared" si="54"/>
        <v>759.1909420589768</v>
      </c>
      <c r="AM62" s="1">
        <f t="shared" si="55"/>
        <v>90.99181073703367</v>
      </c>
      <c r="AN62" s="1">
        <f t="shared" si="56"/>
        <v>23.779327837666454</v>
      </c>
      <c r="AO62" s="1">
        <f t="shared" si="57"/>
        <v>0</v>
      </c>
      <c r="AP62" s="1"/>
      <c r="AQ62" s="1">
        <f t="shared" si="58"/>
        <v>232.94216352558288</v>
      </c>
      <c r="AR62" s="1">
        <f t="shared" si="59"/>
        <v>17.79129197127515</v>
      </c>
    </row>
    <row r="63" spans="1:44" ht="12.75">
      <c r="A63" s="9">
        <v>1999</v>
      </c>
      <c r="B63" s="2">
        <v>1865</v>
      </c>
      <c r="C63" s="2">
        <v>2570</v>
      </c>
      <c r="D63">
        <v>4</v>
      </c>
      <c r="F63">
        <v>15</v>
      </c>
      <c r="H63" s="2">
        <f t="shared" si="39"/>
        <v>5003</v>
      </c>
      <c r="J63" s="9">
        <v>1999</v>
      </c>
      <c r="K63" s="2">
        <f t="shared" si="40"/>
        <v>2193</v>
      </c>
      <c r="L63" s="2">
        <f t="shared" si="40"/>
        <v>2790</v>
      </c>
      <c r="M63" s="2">
        <f t="shared" si="40"/>
        <v>20</v>
      </c>
      <c r="N63" s="2">
        <f t="shared" si="40"/>
        <v>5003</v>
      </c>
      <c r="O63" s="2"/>
      <c r="P63" s="9">
        <f t="shared" si="44"/>
        <v>1999</v>
      </c>
      <c r="Q63" s="2">
        <f t="shared" si="46"/>
        <v>37.27763341994803</v>
      </c>
      <c r="R63" s="2">
        <f t="shared" si="47"/>
        <v>51.369178492904254</v>
      </c>
      <c r="S63" s="1">
        <f t="shared" si="48"/>
        <v>0.07995202878273036</v>
      </c>
      <c r="T63" s="1">
        <f t="shared" si="49"/>
        <v>0</v>
      </c>
      <c r="U63" s="1">
        <f t="shared" si="50"/>
        <v>0.2998201079352389</v>
      </c>
      <c r="V63" s="1">
        <f t="shared" si="51"/>
        <v>0</v>
      </c>
      <c r="W63" s="2">
        <f t="shared" si="52"/>
        <v>100</v>
      </c>
      <c r="Z63" s="9">
        <v>1999</v>
      </c>
      <c r="AA63" s="2">
        <f t="shared" si="45"/>
        <v>4446526</v>
      </c>
      <c r="AB63" s="2">
        <f t="shared" si="45"/>
        <v>906626</v>
      </c>
      <c r="AC63" s="1">
        <f t="shared" si="45"/>
        <v>11121</v>
      </c>
      <c r="AD63" s="1">
        <f t="shared" si="45"/>
        <v>52184</v>
      </c>
      <c r="AE63" s="1">
        <f t="shared" si="45"/>
        <v>67078</v>
      </c>
      <c r="AF63" s="1"/>
      <c r="AG63" s="2">
        <f t="shared" si="45"/>
        <v>5483535</v>
      </c>
      <c r="AJ63" s="9">
        <v>1999</v>
      </c>
      <c r="AK63" s="1">
        <f t="shared" si="53"/>
        <v>41.942856063362726</v>
      </c>
      <c r="AL63" s="1">
        <f>(C63/AB63)*100000</f>
        <v>283.46859675323674</v>
      </c>
      <c r="AM63" s="1">
        <f>(D63/AC63)*100000</f>
        <v>35.967988490243684</v>
      </c>
      <c r="AN63" s="1">
        <f>(E63/AD63)*100000</f>
        <v>0</v>
      </c>
      <c r="AO63" s="1">
        <f>(F63/AE63)*100000</f>
        <v>22.362026297742926</v>
      </c>
      <c r="AP63" s="1"/>
      <c r="AQ63" s="1">
        <f t="shared" si="58"/>
        <v>91.23676606422681</v>
      </c>
      <c r="AR63" s="1">
        <f t="shared" si="59"/>
        <v>14.572451930082911</v>
      </c>
    </row>
    <row r="64" spans="1:23" s="4" customFormat="1" ht="12.75">
      <c r="A64" s="13" t="s">
        <v>14</v>
      </c>
      <c r="B64" s="21">
        <f aca="true" t="shared" si="60" ref="B64:G64">B21-B42</f>
        <v>44151</v>
      </c>
      <c r="C64" s="21">
        <f t="shared" si="60"/>
        <v>57165</v>
      </c>
      <c r="D64" s="4">
        <f t="shared" si="60"/>
        <v>49</v>
      </c>
      <c r="E64" s="4">
        <f t="shared" si="60"/>
        <v>55</v>
      </c>
      <c r="F64" s="4">
        <f t="shared" si="60"/>
        <v>15</v>
      </c>
      <c r="G64" s="4">
        <f t="shared" si="60"/>
        <v>0</v>
      </c>
      <c r="H64" s="21">
        <f t="shared" si="39"/>
        <v>101435</v>
      </c>
      <c r="J64" s="13" t="s">
        <v>14</v>
      </c>
      <c r="K64" s="21">
        <f t="shared" si="40"/>
        <v>44151</v>
      </c>
      <c r="L64" s="21">
        <f t="shared" si="40"/>
        <v>57165</v>
      </c>
      <c r="M64" s="21">
        <f t="shared" si="40"/>
        <v>119</v>
      </c>
      <c r="N64" s="21">
        <f t="shared" si="40"/>
        <v>101435</v>
      </c>
      <c r="O64" s="21"/>
      <c r="P64" s="13" t="str">
        <f t="shared" si="44"/>
        <v>Total</v>
      </c>
      <c r="Q64" s="21">
        <f t="shared" si="46"/>
        <v>43.52639621432444</v>
      </c>
      <c r="R64" s="21">
        <f t="shared" si="47"/>
        <v>56.35628727756692</v>
      </c>
      <c r="S64" s="23">
        <f t="shared" si="48"/>
        <v>0.04830679745649923</v>
      </c>
      <c r="T64" s="23">
        <f t="shared" si="49"/>
        <v>0.0542219155123971</v>
      </c>
      <c r="U64" s="23">
        <f t="shared" si="50"/>
        <v>0.014787795139744665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TENNESSEE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TENNESSEE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TENNESSEE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TENNESSEE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26</v>
      </c>
      <c r="B68" s="19" t="s">
        <v>12</v>
      </c>
      <c r="C68" s="19" t="s">
        <v>13</v>
      </c>
      <c r="D68" s="19" t="s">
        <v>29</v>
      </c>
      <c r="E68" s="19" t="s">
        <v>30</v>
      </c>
      <c r="F68" s="19" t="s">
        <v>27</v>
      </c>
      <c r="G68" s="19" t="s">
        <v>28</v>
      </c>
      <c r="H68" s="19" t="s">
        <v>14</v>
      </c>
      <c r="J68" s="20" t="s">
        <v>26</v>
      </c>
      <c r="K68" s="19" t="s">
        <v>12</v>
      </c>
      <c r="L68" s="19" t="s">
        <v>13</v>
      </c>
      <c r="M68" s="19" t="s">
        <v>31</v>
      </c>
      <c r="N68" s="19" t="s">
        <v>14</v>
      </c>
      <c r="O68" s="2"/>
      <c r="Z68" s="20" t="s">
        <v>26</v>
      </c>
      <c r="AA68" s="19" t="s">
        <v>12</v>
      </c>
      <c r="AB68" s="19" t="s">
        <v>13</v>
      </c>
      <c r="AC68" s="19" t="s">
        <v>29</v>
      </c>
      <c r="AD68" s="19" t="s">
        <v>30</v>
      </c>
      <c r="AE68" s="19" t="s">
        <v>27</v>
      </c>
      <c r="AF68" s="19" t="s">
        <v>28</v>
      </c>
      <c r="AG68" s="19" t="s">
        <v>14</v>
      </c>
      <c r="AJ68" s="20" t="s">
        <v>26</v>
      </c>
      <c r="AK68" s="19" t="s">
        <v>12</v>
      </c>
      <c r="AL68" s="19" t="s">
        <v>13</v>
      </c>
      <c r="AM68" s="19" t="s">
        <v>29</v>
      </c>
      <c r="AN68" s="19" t="s">
        <v>30</v>
      </c>
      <c r="AO68" s="19" t="s">
        <v>27</v>
      </c>
      <c r="AP68" s="19" t="s">
        <v>28</v>
      </c>
      <c r="AQ68" s="19" t="s">
        <v>14</v>
      </c>
      <c r="AR68" s="19" t="s">
        <v>31</v>
      </c>
    </row>
    <row r="69" spans="1:44" ht="12.75">
      <c r="A69" s="9">
        <v>1983</v>
      </c>
      <c r="B69">
        <v>221</v>
      </c>
      <c r="C69">
        <v>135</v>
      </c>
      <c r="D69">
        <v>0</v>
      </c>
      <c r="E69">
        <v>0</v>
      </c>
      <c r="F69">
        <v>0</v>
      </c>
      <c r="H69" s="2">
        <f>SUM(B69:G69)</f>
        <v>356</v>
      </c>
      <c r="J69" s="9">
        <v>1983</v>
      </c>
      <c r="K69" s="2">
        <f>B69</f>
        <v>221</v>
      </c>
      <c r="L69" s="2">
        <f>C69</f>
        <v>135</v>
      </c>
      <c r="M69" s="2">
        <f aca="true" t="shared" si="61" ref="M69:M86">N69-K69-L69</f>
        <v>0</v>
      </c>
      <c r="N69" s="2">
        <f>H69</f>
        <v>356</v>
      </c>
      <c r="O69" s="2"/>
      <c r="Z69" s="9">
        <v>1983</v>
      </c>
      <c r="AA69" s="2">
        <f>AA47</f>
        <v>3874001</v>
      </c>
      <c r="AB69" s="2">
        <f aca="true" t="shared" si="62" ref="AB69:AG69">AB47</f>
        <v>726423</v>
      </c>
      <c r="AC69" s="1">
        <f t="shared" si="62"/>
        <v>6155</v>
      </c>
      <c r="AD69" s="1">
        <f t="shared" si="62"/>
        <v>20387</v>
      </c>
      <c r="AE69" s="1">
        <f t="shared" si="62"/>
        <v>32794</v>
      </c>
      <c r="AF69" s="1"/>
      <c r="AG69" s="2">
        <f t="shared" si="62"/>
        <v>4659760</v>
      </c>
      <c r="AJ69" s="9">
        <v>1983</v>
      </c>
      <c r="AK69" s="1">
        <f aca="true" t="shared" si="63" ref="AK69:AO72">(B69/AA69)*100000</f>
        <v>5.70469651401742</v>
      </c>
      <c r="AL69" s="1">
        <f t="shared" si="63"/>
        <v>18.584213330249728</v>
      </c>
      <c r="AM69" s="1">
        <f t="shared" si="63"/>
        <v>0</v>
      </c>
      <c r="AN69" s="1">
        <f t="shared" si="63"/>
        <v>0</v>
      </c>
      <c r="AO69" s="1">
        <f t="shared" si="63"/>
        <v>0</v>
      </c>
      <c r="AP69" s="1"/>
      <c r="AQ69" s="1">
        <f>(H69/AG69)*100000</f>
        <v>7.639878448675469</v>
      </c>
      <c r="AR69" s="1">
        <f>(SUM(D69:F69)/SUM(AC69:AE69))*100000</f>
        <v>0</v>
      </c>
    </row>
    <row r="70" spans="1:44" ht="12.75">
      <c r="A70" s="9">
        <v>1984</v>
      </c>
      <c r="B70">
        <v>324</v>
      </c>
      <c r="C70">
        <v>174</v>
      </c>
      <c r="D70">
        <v>0</v>
      </c>
      <c r="E70">
        <v>0</v>
      </c>
      <c r="F70">
        <v>0</v>
      </c>
      <c r="H70" s="2">
        <f>SUM(B70:G70)</f>
        <v>498</v>
      </c>
      <c r="J70" s="9">
        <v>1984</v>
      </c>
      <c r="K70" s="2">
        <f aca="true" t="shared" si="64" ref="K70:K85">B70</f>
        <v>324</v>
      </c>
      <c r="L70" s="2">
        <f aca="true" t="shared" si="65" ref="L70:L85">C70</f>
        <v>174</v>
      </c>
      <c r="M70" s="2">
        <f>N70-K70-L70</f>
        <v>0</v>
      </c>
      <c r="N70" s="2">
        <f>H70</f>
        <v>498</v>
      </c>
      <c r="O70" s="2"/>
      <c r="Z70" s="9">
        <v>1984</v>
      </c>
      <c r="AA70" s="2">
        <f aca="true" t="shared" si="66" ref="AA70:AG85">AA48</f>
        <v>3895459</v>
      </c>
      <c r="AB70" s="2">
        <f t="shared" si="66"/>
        <v>730189</v>
      </c>
      <c r="AC70" s="1">
        <f t="shared" si="66"/>
        <v>6579</v>
      </c>
      <c r="AD70" s="1">
        <f t="shared" si="66"/>
        <v>21792</v>
      </c>
      <c r="AE70" s="1">
        <f t="shared" si="66"/>
        <v>32723</v>
      </c>
      <c r="AF70" s="1"/>
      <c r="AG70" s="2">
        <f t="shared" si="66"/>
        <v>4686742</v>
      </c>
      <c r="AJ70" s="9">
        <v>1984</v>
      </c>
      <c r="AK70" s="1">
        <f t="shared" si="63"/>
        <v>8.31737671991927</v>
      </c>
      <c r="AL70" s="1">
        <f t="shared" si="63"/>
        <v>23.829446896625395</v>
      </c>
      <c r="AM70" s="1">
        <f t="shared" si="63"/>
        <v>0</v>
      </c>
      <c r="AN70" s="1">
        <f t="shared" si="63"/>
        <v>0</v>
      </c>
      <c r="AO70" s="1">
        <f t="shared" si="63"/>
        <v>0</v>
      </c>
      <c r="AP70" s="1"/>
      <c r="AQ70" s="1">
        <f>(H70/AG70)*100000</f>
        <v>10.625718249479062</v>
      </c>
      <c r="AR70" s="1">
        <f>(SUM(D70:F70)/SUM(AC70:AE70))*100000</f>
        <v>0</v>
      </c>
    </row>
    <row r="71" spans="1:44" ht="12.75">
      <c r="A71" s="9">
        <v>1985</v>
      </c>
      <c r="B71">
        <v>361</v>
      </c>
      <c r="C71">
        <v>325</v>
      </c>
      <c r="D71">
        <v>0</v>
      </c>
      <c r="E71">
        <v>0</v>
      </c>
      <c r="F71">
        <v>0</v>
      </c>
      <c r="H71" s="2">
        <f>SUM(B71:G71)</f>
        <v>686</v>
      </c>
      <c r="J71" s="9">
        <v>1985</v>
      </c>
      <c r="K71" s="2">
        <f t="shared" si="64"/>
        <v>361</v>
      </c>
      <c r="L71" s="2">
        <f t="shared" si="65"/>
        <v>325</v>
      </c>
      <c r="M71" s="2">
        <f>N71-K71-L71</f>
        <v>0</v>
      </c>
      <c r="N71" s="2">
        <f>H71</f>
        <v>686</v>
      </c>
      <c r="Z71" s="9">
        <v>1985</v>
      </c>
      <c r="AA71" s="2">
        <f t="shared" si="66"/>
        <v>3916315</v>
      </c>
      <c r="AB71" s="2">
        <f t="shared" si="66"/>
        <v>735859</v>
      </c>
      <c r="AC71" s="1">
        <f t="shared" si="66"/>
        <v>7090</v>
      </c>
      <c r="AD71" s="1">
        <f t="shared" si="66"/>
        <v>23421</v>
      </c>
      <c r="AE71" s="1">
        <f t="shared" si="66"/>
        <v>32611</v>
      </c>
      <c r="AF71" s="1"/>
      <c r="AG71" s="2">
        <f t="shared" si="66"/>
        <v>4715296</v>
      </c>
      <c r="AJ71" s="9">
        <v>1985</v>
      </c>
      <c r="AK71" s="1">
        <f t="shared" si="63"/>
        <v>9.21784892175425</v>
      </c>
      <c r="AL71" s="1">
        <f t="shared" si="63"/>
        <v>44.16606985849191</v>
      </c>
      <c r="AM71" s="1">
        <f t="shared" si="63"/>
        <v>0</v>
      </c>
      <c r="AN71" s="1">
        <f t="shared" si="63"/>
        <v>0</v>
      </c>
      <c r="AO71" s="1">
        <f t="shared" si="63"/>
        <v>0</v>
      </c>
      <c r="AP71" s="1"/>
      <c r="AQ71" s="1">
        <f>(H71/AG71)*100000</f>
        <v>14.548397385869306</v>
      </c>
      <c r="AR71" s="1">
        <f>(SUM(D71:F71)/SUM(AC71:AE71))*100000</f>
        <v>0</v>
      </c>
    </row>
    <row r="72" spans="1:44" ht="12.75">
      <c r="A72" s="9">
        <v>1986</v>
      </c>
      <c r="B72">
        <v>406</v>
      </c>
      <c r="C72">
        <v>411</v>
      </c>
      <c r="D72">
        <v>0</v>
      </c>
      <c r="E72">
        <v>0</v>
      </c>
      <c r="F72">
        <v>0</v>
      </c>
      <c r="G72" s="2"/>
      <c r="H72" s="2">
        <f>SUM(B72:G72)</f>
        <v>817</v>
      </c>
      <c r="J72" s="9">
        <v>1986</v>
      </c>
      <c r="K72" s="2">
        <f t="shared" si="64"/>
        <v>406</v>
      </c>
      <c r="L72" s="2">
        <f t="shared" si="65"/>
        <v>411</v>
      </c>
      <c r="M72" s="2">
        <f t="shared" si="61"/>
        <v>0</v>
      </c>
      <c r="N72" s="2">
        <f aca="true" t="shared" si="67" ref="N72:N85">H72</f>
        <v>817</v>
      </c>
      <c r="Z72" s="9">
        <v>1986</v>
      </c>
      <c r="AA72" s="2">
        <f t="shared" si="66"/>
        <v>3932423</v>
      </c>
      <c r="AB72" s="2">
        <f t="shared" si="66"/>
        <v>741358</v>
      </c>
      <c r="AC72" s="1">
        <f t="shared" si="66"/>
        <v>7546</v>
      </c>
      <c r="AD72" s="1">
        <f t="shared" si="66"/>
        <v>24898</v>
      </c>
      <c r="AE72" s="1">
        <f t="shared" si="66"/>
        <v>32497</v>
      </c>
      <c r="AF72" s="1"/>
      <c r="AG72" s="2">
        <f t="shared" si="66"/>
        <v>4738722</v>
      </c>
      <c r="AJ72" s="9">
        <v>1986</v>
      </c>
      <c r="AK72" s="1">
        <f t="shared" si="63"/>
        <v>10.324423389854042</v>
      </c>
      <c r="AL72" s="1">
        <f t="shared" si="63"/>
        <v>55.43880284558877</v>
      </c>
      <c r="AM72" s="1">
        <f t="shared" si="63"/>
        <v>0</v>
      </c>
      <c r="AN72" s="1">
        <f t="shared" si="63"/>
        <v>0</v>
      </c>
      <c r="AO72" s="1">
        <f t="shared" si="63"/>
        <v>0</v>
      </c>
      <c r="AP72" s="1"/>
      <c r="AQ72" s="1">
        <f>(H72/AG72)*100000</f>
        <v>17.24093542520536</v>
      </c>
      <c r="AR72" s="1">
        <f>(SUM(D72:F72)/SUM(AC72:AE72))*100000</f>
        <v>0</v>
      </c>
    </row>
    <row r="73" spans="1:44" ht="12.75">
      <c r="A73" s="9">
        <v>1987</v>
      </c>
      <c r="B73">
        <v>680</v>
      </c>
      <c r="C73">
        <v>541</v>
      </c>
      <c r="D73">
        <v>0</v>
      </c>
      <c r="E73">
        <v>0</v>
      </c>
      <c r="F73">
        <v>0</v>
      </c>
      <c r="H73" s="2">
        <f aca="true" t="shared" si="68" ref="H73:H86">SUM(B73:G73)</f>
        <v>1221</v>
      </c>
      <c r="J73" s="9">
        <v>1987</v>
      </c>
      <c r="K73" s="2">
        <f t="shared" si="64"/>
        <v>680</v>
      </c>
      <c r="L73" s="2">
        <f t="shared" si="65"/>
        <v>541</v>
      </c>
      <c r="M73" s="2">
        <f t="shared" si="61"/>
        <v>0</v>
      </c>
      <c r="N73" s="2">
        <f t="shared" si="67"/>
        <v>1221</v>
      </c>
      <c r="Z73" s="9">
        <v>1987</v>
      </c>
      <c r="AA73" s="2">
        <f t="shared" si="66"/>
        <v>3965007</v>
      </c>
      <c r="AB73" s="2">
        <f t="shared" si="66"/>
        <v>750884</v>
      </c>
      <c r="AC73" s="1">
        <f t="shared" si="66"/>
        <v>8077</v>
      </c>
      <c r="AD73" s="1">
        <f t="shared" si="66"/>
        <v>26392</v>
      </c>
      <c r="AE73" s="1">
        <f t="shared" si="66"/>
        <v>32579</v>
      </c>
      <c r="AF73" s="1"/>
      <c r="AG73" s="2">
        <f t="shared" si="66"/>
        <v>4782939</v>
      </c>
      <c r="AJ73" s="9">
        <v>1987</v>
      </c>
      <c r="AK73" s="1">
        <f aca="true" t="shared" si="69" ref="AK73:AK85">(B73/AA73)*100000</f>
        <v>17.150032774217046</v>
      </c>
      <c r="AL73" s="1">
        <f aca="true" t="shared" si="70" ref="AL73:AL84">(C73/AB73)*100000</f>
        <v>72.04841227140277</v>
      </c>
      <c r="AM73" s="1">
        <f aca="true" t="shared" si="71" ref="AM73:AM84">(D73/AC73)*100000</f>
        <v>0</v>
      </c>
      <c r="AN73" s="1">
        <f aca="true" t="shared" si="72" ref="AN73:AN84">(E73/AD73)*100000</f>
        <v>0</v>
      </c>
      <c r="AO73" s="1">
        <f aca="true" t="shared" si="73" ref="AO73:AO84">(F73/AE73)*100000</f>
        <v>0</v>
      </c>
      <c r="AP73" s="1"/>
      <c r="AQ73" s="1">
        <f aca="true" t="shared" si="74" ref="AQ73:AQ85">(H73/AG73)*100000</f>
        <v>25.52823692712786</v>
      </c>
      <c r="AR73" s="1">
        <f aca="true" t="shared" si="75" ref="AR73:AR85">(SUM(D73:F73)/SUM(AC73:AE73))*100000</f>
        <v>0</v>
      </c>
    </row>
    <row r="74" spans="1:44" ht="12.75">
      <c r="A74" s="9">
        <v>1988</v>
      </c>
      <c r="B74">
        <v>862</v>
      </c>
      <c r="C74">
        <v>674</v>
      </c>
      <c r="D74">
        <v>0</v>
      </c>
      <c r="E74">
        <v>0</v>
      </c>
      <c r="F74">
        <v>0</v>
      </c>
      <c r="H74" s="2">
        <f t="shared" si="68"/>
        <v>1536</v>
      </c>
      <c r="J74" s="9">
        <v>1988</v>
      </c>
      <c r="K74" s="2">
        <f t="shared" si="64"/>
        <v>862</v>
      </c>
      <c r="L74" s="2">
        <f t="shared" si="65"/>
        <v>674</v>
      </c>
      <c r="M74" s="2">
        <f t="shared" si="61"/>
        <v>0</v>
      </c>
      <c r="N74" s="2">
        <f t="shared" si="67"/>
        <v>1536</v>
      </c>
      <c r="Z74" s="9">
        <v>1988</v>
      </c>
      <c r="AA74" s="2">
        <f t="shared" si="66"/>
        <v>3991045</v>
      </c>
      <c r="AB74" s="2">
        <f t="shared" si="66"/>
        <v>761903</v>
      </c>
      <c r="AC74" s="1">
        <f t="shared" si="66"/>
        <v>8683</v>
      </c>
      <c r="AD74" s="1">
        <f t="shared" si="66"/>
        <v>28104</v>
      </c>
      <c r="AE74" s="1">
        <f t="shared" si="66"/>
        <v>32716</v>
      </c>
      <c r="AF74" s="1"/>
      <c r="AG74" s="2">
        <f t="shared" si="66"/>
        <v>4822451</v>
      </c>
      <c r="AJ74" s="9">
        <v>1988</v>
      </c>
      <c r="AK74" s="1">
        <f t="shared" si="69"/>
        <v>21.598353313480555</v>
      </c>
      <c r="AL74" s="1">
        <f t="shared" si="70"/>
        <v>88.46270457000432</v>
      </c>
      <c r="AM74" s="1">
        <f t="shared" si="71"/>
        <v>0</v>
      </c>
      <c r="AN74" s="1">
        <f t="shared" si="72"/>
        <v>0</v>
      </c>
      <c r="AO74" s="1">
        <f t="shared" si="73"/>
        <v>0</v>
      </c>
      <c r="AP74" s="1"/>
      <c r="AQ74" s="1">
        <f t="shared" si="74"/>
        <v>31.85102347333337</v>
      </c>
      <c r="AR74" s="1">
        <f t="shared" si="75"/>
        <v>0</v>
      </c>
    </row>
    <row r="75" spans="1:44" ht="12.75">
      <c r="A75" s="9">
        <v>1989</v>
      </c>
      <c r="B75">
        <v>628</v>
      </c>
      <c r="C75">
        <v>710</v>
      </c>
      <c r="D75">
        <v>0</v>
      </c>
      <c r="E75">
        <v>0</v>
      </c>
      <c r="F75">
        <v>0</v>
      </c>
      <c r="H75" s="2">
        <f t="shared" si="68"/>
        <v>1338</v>
      </c>
      <c r="J75" s="9">
        <v>1989</v>
      </c>
      <c r="K75" s="2">
        <f t="shared" si="64"/>
        <v>628</v>
      </c>
      <c r="L75" s="2">
        <f t="shared" si="65"/>
        <v>710</v>
      </c>
      <c r="M75" s="2">
        <f t="shared" si="61"/>
        <v>0</v>
      </c>
      <c r="N75" s="2">
        <f t="shared" si="67"/>
        <v>1338</v>
      </c>
      <c r="Z75" s="9">
        <v>1989</v>
      </c>
      <c r="AA75" s="2">
        <f t="shared" si="66"/>
        <v>4012426</v>
      </c>
      <c r="AB75" s="2">
        <f t="shared" si="66"/>
        <v>770224</v>
      </c>
      <c r="AC75" s="1">
        <f t="shared" si="66"/>
        <v>9283</v>
      </c>
      <c r="AD75" s="1">
        <f t="shared" si="66"/>
        <v>29843</v>
      </c>
      <c r="AE75" s="1">
        <f t="shared" si="66"/>
        <v>32697</v>
      </c>
      <c r="AF75" s="1"/>
      <c r="AG75" s="2">
        <f t="shared" si="66"/>
        <v>4854473</v>
      </c>
      <c r="AJ75" s="9">
        <v>1989</v>
      </c>
      <c r="AK75" s="1">
        <f t="shared" si="69"/>
        <v>15.651378991163948</v>
      </c>
      <c r="AL75" s="1">
        <f t="shared" si="70"/>
        <v>92.18097592388708</v>
      </c>
      <c r="AM75" s="1">
        <f t="shared" si="71"/>
        <v>0</v>
      </c>
      <c r="AN75" s="1">
        <f t="shared" si="72"/>
        <v>0</v>
      </c>
      <c r="AO75" s="1">
        <f t="shared" si="73"/>
        <v>0</v>
      </c>
      <c r="AP75" s="1"/>
      <c r="AQ75" s="1">
        <f t="shared" si="74"/>
        <v>27.562209121360855</v>
      </c>
      <c r="AR75" s="1">
        <f t="shared" si="75"/>
        <v>0</v>
      </c>
    </row>
    <row r="76" spans="1:44" ht="12.75">
      <c r="A76" s="9">
        <v>1990</v>
      </c>
      <c r="B76">
        <v>628</v>
      </c>
      <c r="C76">
        <v>699</v>
      </c>
      <c r="D76">
        <v>0</v>
      </c>
      <c r="E76">
        <v>0</v>
      </c>
      <c r="F76">
        <v>0</v>
      </c>
      <c r="H76" s="2">
        <f t="shared" si="68"/>
        <v>1327</v>
      </c>
      <c r="J76" s="9">
        <v>1990</v>
      </c>
      <c r="K76" s="2">
        <f t="shared" si="64"/>
        <v>628</v>
      </c>
      <c r="L76" s="2">
        <f t="shared" si="65"/>
        <v>699</v>
      </c>
      <c r="M76" s="2">
        <f t="shared" si="61"/>
        <v>0</v>
      </c>
      <c r="N76" s="2">
        <f t="shared" si="67"/>
        <v>1327</v>
      </c>
      <c r="Z76" s="9">
        <v>1990</v>
      </c>
      <c r="AA76" s="2">
        <f t="shared" si="66"/>
        <v>4038097</v>
      </c>
      <c r="AB76" s="2">
        <f t="shared" si="66"/>
        <v>778385</v>
      </c>
      <c r="AC76" s="1">
        <f t="shared" si="66"/>
        <v>9739</v>
      </c>
      <c r="AD76" s="1">
        <f t="shared" si="66"/>
        <v>31389</v>
      </c>
      <c r="AE76" s="1">
        <f t="shared" si="66"/>
        <v>33016</v>
      </c>
      <c r="AF76" s="1"/>
      <c r="AG76" s="2">
        <f t="shared" si="66"/>
        <v>4890626</v>
      </c>
      <c r="AJ76" s="9">
        <v>1990</v>
      </c>
      <c r="AK76" s="1">
        <f t="shared" si="69"/>
        <v>15.55188000684481</v>
      </c>
      <c r="AL76" s="1">
        <f t="shared" si="70"/>
        <v>89.80131939849818</v>
      </c>
      <c r="AM76" s="1">
        <f t="shared" si="71"/>
        <v>0</v>
      </c>
      <c r="AN76" s="1">
        <f t="shared" si="72"/>
        <v>0</v>
      </c>
      <c r="AO76" s="1">
        <f t="shared" si="73"/>
        <v>0</v>
      </c>
      <c r="AP76" s="1"/>
      <c r="AQ76" s="1">
        <f t="shared" si="74"/>
        <v>27.13354077780636</v>
      </c>
      <c r="AR76" s="1">
        <f t="shared" si="75"/>
        <v>0</v>
      </c>
    </row>
    <row r="77" spans="1:44" ht="12.75">
      <c r="A77" s="9">
        <v>1991</v>
      </c>
      <c r="B77">
        <v>735</v>
      </c>
      <c r="C77">
        <v>1164</v>
      </c>
      <c r="D77">
        <v>0</v>
      </c>
      <c r="E77">
        <v>0</v>
      </c>
      <c r="F77">
        <v>0</v>
      </c>
      <c r="H77" s="2">
        <f t="shared" si="68"/>
        <v>1899</v>
      </c>
      <c r="J77" s="9">
        <v>1991</v>
      </c>
      <c r="K77" s="2">
        <f t="shared" si="64"/>
        <v>735</v>
      </c>
      <c r="L77" s="2">
        <f t="shared" si="65"/>
        <v>1164</v>
      </c>
      <c r="M77" s="2">
        <f t="shared" si="61"/>
        <v>0</v>
      </c>
      <c r="N77" s="2">
        <f t="shared" si="67"/>
        <v>1899</v>
      </c>
      <c r="Z77" s="9">
        <v>1991</v>
      </c>
      <c r="AA77" s="2">
        <f t="shared" si="66"/>
        <v>4078190</v>
      </c>
      <c r="AB77" s="2">
        <f t="shared" si="66"/>
        <v>790817</v>
      </c>
      <c r="AC77" s="1">
        <f t="shared" si="66"/>
        <v>9877</v>
      </c>
      <c r="AD77" s="1">
        <f t="shared" si="66"/>
        <v>32877</v>
      </c>
      <c r="AE77" s="1">
        <f t="shared" si="66"/>
        <v>35125</v>
      </c>
      <c r="AF77" s="1"/>
      <c r="AG77" s="2">
        <f t="shared" si="66"/>
        <v>4946886</v>
      </c>
      <c r="AJ77" s="9">
        <v>1991</v>
      </c>
      <c r="AK77" s="1">
        <f t="shared" si="69"/>
        <v>18.022701247367092</v>
      </c>
      <c r="AL77" s="1">
        <f t="shared" si="70"/>
        <v>147.1895520708331</v>
      </c>
      <c r="AM77" s="1">
        <f t="shared" si="71"/>
        <v>0</v>
      </c>
      <c r="AN77" s="1">
        <f t="shared" si="72"/>
        <v>0</v>
      </c>
      <c r="AO77" s="1">
        <f t="shared" si="73"/>
        <v>0</v>
      </c>
      <c r="AP77" s="1"/>
      <c r="AQ77" s="1">
        <f t="shared" si="74"/>
        <v>38.387785770684836</v>
      </c>
      <c r="AR77" s="1">
        <f t="shared" si="75"/>
        <v>0</v>
      </c>
    </row>
    <row r="78" spans="1:44" ht="12.75">
      <c r="A78" s="9">
        <v>1992</v>
      </c>
      <c r="B78">
        <v>2934</v>
      </c>
      <c r="C78">
        <v>4168</v>
      </c>
      <c r="D78">
        <v>6</v>
      </c>
      <c r="E78">
        <v>6</v>
      </c>
      <c r="F78">
        <v>0</v>
      </c>
      <c r="H78" s="2">
        <f t="shared" si="68"/>
        <v>7114</v>
      </c>
      <c r="J78" s="9">
        <v>1992</v>
      </c>
      <c r="K78" s="2">
        <f t="shared" si="64"/>
        <v>2934</v>
      </c>
      <c r="L78" s="2">
        <f t="shared" si="65"/>
        <v>4168</v>
      </c>
      <c r="M78" s="2">
        <f t="shared" si="61"/>
        <v>12</v>
      </c>
      <c r="N78" s="2">
        <f t="shared" si="67"/>
        <v>7114</v>
      </c>
      <c r="Z78" s="9">
        <v>1992</v>
      </c>
      <c r="AA78" s="2">
        <f t="shared" si="66"/>
        <v>4125822</v>
      </c>
      <c r="AB78" s="2">
        <f t="shared" si="66"/>
        <v>806645</v>
      </c>
      <c r="AC78" s="1">
        <f t="shared" si="66"/>
        <v>9948</v>
      </c>
      <c r="AD78" s="1">
        <f t="shared" si="66"/>
        <v>34814</v>
      </c>
      <c r="AE78" s="1">
        <f t="shared" si="66"/>
        <v>36770</v>
      </c>
      <c r="AF78" s="1"/>
      <c r="AG78" s="2">
        <f t="shared" si="66"/>
        <v>5013999</v>
      </c>
      <c r="AJ78" s="9">
        <v>1992</v>
      </c>
      <c r="AK78" s="1">
        <f t="shared" si="69"/>
        <v>71.11310182552714</v>
      </c>
      <c r="AL78" s="1">
        <f t="shared" si="70"/>
        <v>516.7080933992029</v>
      </c>
      <c r="AM78" s="1">
        <f t="shared" si="71"/>
        <v>60.313630880579005</v>
      </c>
      <c r="AN78" s="1">
        <f t="shared" si="72"/>
        <v>17.234445912563913</v>
      </c>
      <c r="AO78" s="1">
        <f t="shared" si="73"/>
        <v>0</v>
      </c>
      <c r="AP78" s="1"/>
      <c r="AQ78" s="1">
        <f t="shared" si="74"/>
        <v>141.8827566579092</v>
      </c>
      <c r="AR78" s="1">
        <f t="shared" si="75"/>
        <v>14.718147475837709</v>
      </c>
    </row>
    <row r="79" spans="1:44" ht="12.75">
      <c r="A79" s="9">
        <v>1993</v>
      </c>
      <c r="B79">
        <v>3162</v>
      </c>
      <c r="C79">
        <v>4399</v>
      </c>
      <c r="D79">
        <v>3</v>
      </c>
      <c r="E79">
        <v>7</v>
      </c>
      <c r="F79">
        <v>0</v>
      </c>
      <c r="H79" s="2">
        <f t="shared" si="68"/>
        <v>7571</v>
      </c>
      <c r="J79" s="9">
        <v>1993</v>
      </c>
      <c r="K79" s="2">
        <f t="shared" si="64"/>
        <v>3162</v>
      </c>
      <c r="L79" s="2">
        <f t="shared" si="65"/>
        <v>4399</v>
      </c>
      <c r="M79" s="2">
        <f t="shared" si="61"/>
        <v>10</v>
      </c>
      <c r="N79" s="2">
        <f t="shared" si="67"/>
        <v>7571</v>
      </c>
      <c r="Z79" s="9">
        <v>1993</v>
      </c>
      <c r="AA79" s="2">
        <f t="shared" si="66"/>
        <v>4174351</v>
      </c>
      <c r="AB79" s="2">
        <f t="shared" si="66"/>
        <v>824143</v>
      </c>
      <c r="AC79" s="1">
        <f t="shared" si="66"/>
        <v>10174</v>
      </c>
      <c r="AD79" s="1">
        <f t="shared" si="66"/>
        <v>37468</v>
      </c>
      <c r="AE79" s="1">
        <f t="shared" si="66"/>
        <v>39530</v>
      </c>
      <c r="AF79" s="1"/>
      <c r="AG79" s="2">
        <f t="shared" si="66"/>
        <v>5085666</v>
      </c>
      <c r="AJ79" s="9">
        <v>1993</v>
      </c>
      <c r="AK79" s="1">
        <f t="shared" si="69"/>
        <v>75.74830195160877</v>
      </c>
      <c r="AL79" s="1">
        <f t="shared" si="70"/>
        <v>533.7665914774499</v>
      </c>
      <c r="AM79" s="1">
        <f t="shared" si="71"/>
        <v>29.486927462158445</v>
      </c>
      <c r="AN79" s="1">
        <f t="shared" si="72"/>
        <v>18.682609159816376</v>
      </c>
      <c r="AO79" s="1">
        <f t="shared" si="73"/>
        <v>0</v>
      </c>
      <c r="AP79" s="1"/>
      <c r="AQ79" s="1">
        <f t="shared" si="74"/>
        <v>148.86939095095903</v>
      </c>
      <c r="AR79" s="1">
        <f t="shared" si="75"/>
        <v>11.47157344101317</v>
      </c>
    </row>
    <row r="80" spans="1:44" ht="12.75">
      <c r="A80" s="9">
        <v>1994</v>
      </c>
      <c r="B80">
        <v>2934</v>
      </c>
      <c r="C80">
        <v>4145</v>
      </c>
      <c r="D80">
        <v>6</v>
      </c>
      <c r="E80">
        <v>3</v>
      </c>
      <c r="F80">
        <v>0</v>
      </c>
      <c r="H80" s="2">
        <f t="shared" si="68"/>
        <v>7088</v>
      </c>
      <c r="J80" s="9">
        <v>1994</v>
      </c>
      <c r="K80" s="2">
        <f t="shared" si="64"/>
        <v>2934</v>
      </c>
      <c r="L80" s="2">
        <f t="shared" si="65"/>
        <v>4145</v>
      </c>
      <c r="M80" s="2">
        <f t="shared" si="61"/>
        <v>9</v>
      </c>
      <c r="N80" s="2">
        <f t="shared" si="67"/>
        <v>7088</v>
      </c>
      <c r="Z80" s="9">
        <v>1994</v>
      </c>
      <c r="AA80" s="2">
        <f t="shared" si="66"/>
        <v>4228994</v>
      </c>
      <c r="AB80" s="2">
        <f t="shared" si="66"/>
        <v>839686</v>
      </c>
      <c r="AC80" s="1">
        <f t="shared" si="66"/>
        <v>10543</v>
      </c>
      <c r="AD80" s="1">
        <f t="shared" si="66"/>
        <v>40382</v>
      </c>
      <c r="AE80" s="1">
        <f t="shared" si="66"/>
        <v>43411</v>
      </c>
      <c r="AF80" s="1"/>
      <c r="AG80" s="2">
        <f t="shared" si="66"/>
        <v>5163016</v>
      </c>
      <c r="AJ80" s="9">
        <v>1994</v>
      </c>
      <c r="AK80" s="1">
        <f t="shared" si="69"/>
        <v>69.37820200265122</v>
      </c>
      <c r="AL80" s="1">
        <f t="shared" si="70"/>
        <v>493.63690712956986</v>
      </c>
      <c r="AM80" s="1">
        <f t="shared" si="71"/>
        <v>56.90979797021721</v>
      </c>
      <c r="AN80" s="1">
        <f t="shared" si="72"/>
        <v>7.429052548165024</v>
      </c>
      <c r="AO80" s="1">
        <f t="shared" si="73"/>
        <v>0</v>
      </c>
      <c r="AP80" s="1"/>
      <c r="AQ80" s="1">
        <f t="shared" si="74"/>
        <v>137.2840990614788</v>
      </c>
      <c r="AR80" s="1">
        <f t="shared" si="75"/>
        <v>9.540366350067842</v>
      </c>
    </row>
    <row r="81" spans="1:44" ht="12.75">
      <c r="A81" s="9">
        <v>1995</v>
      </c>
      <c r="B81">
        <v>3426</v>
      </c>
      <c r="C81">
        <v>4881</v>
      </c>
      <c r="D81">
        <v>9</v>
      </c>
      <c r="E81">
        <v>5</v>
      </c>
      <c r="F81">
        <v>0</v>
      </c>
      <c r="H81" s="2">
        <f t="shared" si="68"/>
        <v>8321</v>
      </c>
      <c r="J81" s="9">
        <v>1995</v>
      </c>
      <c r="K81" s="2">
        <f t="shared" si="64"/>
        <v>3426</v>
      </c>
      <c r="L81" s="2">
        <f t="shared" si="65"/>
        <v>4881</v>
      </c>
      <c r="M81" s="2">
        <f t="shared" si="61"/>
        <v>14</v>
      </c>
      <c r="N81" s="2">
        <f t="shared" si="67"/>
        <v>8321</v>
      </c>
      <c r="Z81" s="9">
        <v>1995</v>
      </c>
      <c r="AA81" s="2">
        <f t="shared" si="66"/>
        <v>4286327</v>
      </c>
      <c r="AB81" s="2">
        <f t="shared" si="66"/>
        <v>853037</v>
      </c>
      <c r="AC81" s="1">
        <f t="shared" si="66"/>
        <v>10695</v>
      </c>
      <c r="AD81" s="1">
        <f t="shared" si="66"/>
        <v>43349</v>
      </c>
      <c r="AE81" s="1">
        <f t="shared" si="66"/>
        <v>47760</v>
      </c>
      <c r="AF81" s="1"/>
      <c r="AG81" s="2">
        <f t="shared" si="66"/>
        <v>5241168</v>
      </c>
      <c r="AJ81" s="9">
        <v>1995</v>
      </c>
      <c r="AK81" s="1">
        <f t="shared" si="69"/>
        <v>79.92857287836415</v>
      </c>
      <c r="AL81" s="1">
        <f t="shared" si="70"/>
        <v>572.1908897269403</v>
      </c>
      <c r="AM81" s="1">
        <f t="shared" si="71"/>
        <v>84.1514726507714</v>
      </c>
      <c r="AN81" s="1">
        <f t="shared" si="72"/>
        <v>11.53429144847632</v>
      </c>
      <c r="AO81" s="1">
        <f t="shared" si="73"/>
        <v>0</v>
      </c>
      <c r="AP81" s="1"/>
      <c r="AQ81" s="1">
        <f t="shared" si="74"/>
        <v>158.76232168096882</v>
      </c>
      <c r="AR81" s="1">
        <f t="shared" si="75"/>
        <v>13.751915445365604</v>
      </c>
    </row>
    <row r="82" spans="1:44" ht="12.75">
      <c r="A82" s="9">
        <v>1996</v>
      </c>
      <c r="B82">
        <v>3670</v>
      </c>
      <c r="C82">
        <v>5114</v>
      </c>
      <c r="D82">
        <v>3</v>
      </c>
      <c r="E82">
        <v>8</v>
      </c>
      <c r="F82">
        <v>0</v>
      </c>
      <c r="H82" s="2">
        <f t="shared" si="68"/>
        <v>8795</v>
      </c>
      <c r="J82" s="9">
        <v>1996</v>
      </c>
      <c r="K82" s="2">
        <f t="shared" si="64"/>
        <v>3670</v>
      </c>
      <c r="L82" s="2">
        <f t="shared" si="65"/>
        <v>5114</v>
      </c>
      <c r="M82" s="2">
        <f t="shared" si="61"/>
        <v>11</v>
      </c>
      <c r="N82" s="2">
        <f t="shared" si="67"/>
        <v>8795</v>
      </c>
      <c r="Z82" s="9">
        <v>1996</v>
      </c>
      <c r="AA82" s="2">
        <f t="shared" si="66"/>
        <v>4336406</v>
      </c>
      <c r="AB82" s="2">
        <f t="shared" si="66"/>
        <v>867437</v>
      </c>
      <c r="AC82" s="1">
        <f t="shared" si="66"/>
        <v>10913</v>
      </c>
      <c r="AD82" s="1">
        <f t="shared" si="66"/>
        <v>46244</v>
      </c>
      <c r="AE82" s="1">
        <f t="shared" si="66"/>
        <v>52576</v>
      </c>
      <c r="AF82" s="1"/>
      <c r="AG82" s="2">
        <f t="shared" si="66"/>
        <v>5313576</v>
      </c>
      <c r="AJ82" s="9">
        <v>1996</v>
      </c>
      <c r="AK82" s="1">
        <f t="shared" si="69"/>
        <v>84.6322968836405</v>
      </c>
      <c r="AL82" s="1">
        <f t="shared" si="70"/>
        <v>589.5529012481599</v>
      </c>
      <c r="AM82" s="1">
        <f t="shared" si="71"/>
        <v>27.490149363144873</v>
      </c>
      <c r="AN82" s="1">
        <f t="shared" si="72"/>
        <v>17.2995415621486</v>
      </c>
      <c r="AO82" s="1">
        <f t="shared" si="73"/>
        <v>0</v>
      </c>
      <c r="AP82" s="1"/>
      <c r="AQ82" s="1">
        <f t="shared" si="74"/>
        <v>165.51941667908767</v>
      </c>
      <c r="AR82" s="1">
        <f t="shared" si="75"/>
        <v>10.024331787156097</v>
      </c>
    </row>
    <row r="83" spans="1:44" ht="12.75">
      <c r="A83" s="9">
        <v>1997</v>
      </c>
      <c r="B83">
        <v>3830</v>
      </c>
      <c r="C83">
        <v>5584</v>
      </c>
      <c r="D83">
        <v>5</v>
      </c>
      <c r="E83">
        <v>11</v>
      </c>
      <c r="F83">
        <v>0</v>
      </c>
      <c r="H83" s="2">
        <f t="shared" si="68"/>
        <v>9430</v>
      </c>
      <c r="J83" s="9">
        <v>1997</v>
      </c>
      <c r="K83" s="2">
        <f t="shared" si="64"/>
        <v>3830</v>
      </c>
      <c r="L83" s="2">
        <f t="shared" si="65"/>
        <v>5584</v>
      </c>
      <c r="M83" s="2">
        <f t="shared" si="61"/>
        <v>16</v>
      </c>
      <c r="N83" s="2">
        <f t="shared" si="67"/>
        <v>9430</v>
      </c>
      <c r="Z83" s="9">
        <v>1997</v>
      </c>
      <c r="AA83" s="2">
        <f t="shared" si="66"/>
        <v>4382236</v>
      </c>
      <c r="AB83" s="2">
        <f t="shared" si="66"/>
        <v>880288</v>
      </c>
      <c r="AC83" s="1">
        <f t="shared" si="66"/>
        <v>11046</v>
      </c>
      <c r="AD83" s="1">
        <f t="shared" si="66"/>
        <v>48156</v>
      </c>
      <c r="AE83" s="1">
        <f t="shared" si="66"/>
        <v>56707</v>
      </c>
      <c r="AF83" s="1"/>
      <c r="AG83" s="2">
        <f t="shared" si="66"/>
        <v>5378433</v>
      </c>
      <c r="AJ83" s="9">
        <v>1997</v>
      </c>
      <c r="AK83" s="1">
        <f t="shared" si="69"/>
        <v>87.39830534001364</v>
      </c>
      <c r="AL83" s="1">
        <f t="shared" si="70"/>
        <v>634.3378530662692</v>
      </c>
      <c r="AM83" s="1">
        <f t="shared" si="71"/>
        <v>45.26525439072967</v>
      </c>
      <c r="AN83" s="1">
        <f t="shared" si="72"/>
        <v>22.842428773153916</v>
      </c>
      <c r="AO83" s="1">
        <f t="shared" si="73"/>
        <v>0</v>
      </c>
      <c r="AP83" s="1"/>
      <c r="AQ83" s="1">
        <f t="shared" si="74"/>
        <v>175.32987767998597</v>
      </c>
      <c r="AR83" s="1">
        <f t="shared" si="75"/>
        <v>13.803932395241095</v>
      </c>
    </row>
    <row r="84" spans="1:44" ht="12.75">
      <c r="A84" s="9">
        <v>1998</v>
      </c>
      <c r="B84">
        <v>4151</v>
      </c>
      <c r="C84">
        <v>5859</v>
      </c>
      <c r="D84">
        <v>10</v>
      </c>
      <c r="E84">
        <v>12</v>
      </c>
      <c r="F84">
        <v>0</v>
      </c>
      <c r="H84" s="2">
        <f t="shared" si="68"/>
        <v>10032</v>
      </c>
      <c r="J84" s="9">
        <v>1998</v>
      </c>
      <c r="K84" s="2">
        <f t="shared" si="64"/>
        <v>4151</v>
      </c>
      <c r="L84" s="2">
        <f t="shared" si="65"/>
        <v>5859</v>
      </c>
      <c r="M84" s="2">
        <f t="shared" si="61"/>
        <v>22</v>
      </c>
      <c r="N84" s="2">
        <f t="shared" si="67"/>
        <v>10032</v>
      </c>
      <c r="Z84" s="9">
        <v>1998</v>
      </c>
      <c r="AA84" s="2">
        <f t="shared" si="66"/>
        <v>4415045</v>
      </c>
      <c r="AB84" s="2">
        <f t="shared" si="66"/>
        <v>893978</v>
      </c>
      <c r="AC84" s="1">
        <f t="shared" si="66"/>
        <v>10990</v>
      </c>
      <c r="AD84" s="1">
        <f t="shared" si="66"/>
        <v>50464</v>
      </c>
      <c r="AE84" s="1">
        <f t="shared" si="66"/>
        <v>62202</v>
      </c>
      <c r="AF84" s="1"/>
      <c r="AG84" s="2">
        <f t="shared" si="66"/>
        <v>5432679</v>
      </c>
      <c r="AJ84" s="9">
        <v>1998</v>
      </c>
      <c r="AK84" s="1">
        <f t="shared" si="69"/>
        <v>94.01942675555968</v>
      </c>
      <c r="AL84" s="1">
        <f t="shared" si="70"/>
        <v>655.3852555655732</v>
      </c>
      <c r="AM84" s="1">
        <f t="shared" si="71"/>
        <v>90.99181073703367</v>
      </c>
      <c r="AN84" s="1">
        <f t="shared" si="72"/>
        <v>23.779327837666454</v>
      </c>
      <c r="AO84" s="1">
        <f t="shared" si="73"/>
        <v>0</v>
      </c>
      <c r="AP84" s="1"/>
      <c r="AQ84" s="1">
        <f t="shared" si="74"/>
        <v>184.66027534481606</v>
      </c>
      <c r="AR84" s="1">
        <f t="shared" si="75"/>
        <v>17.79129197127515</v>
      </c>
    </row>
    <row r="85" spans="1:44" ht="12.75">
      <c r="A85" s="9">
        <v>1999</v>
      </c>
      <c r="B85">
        <v>1754</v>
      </c>
      <c r="C85">
        <v>2446</v>
      </c>
      <c r="D85">
        <v>4</v>
      </c>
      <c r="E85">
        <v>0</v>
      </c>
      <c r="F85">
        <v>13</v>
      </c>
      <c r="H85" s="2">
        <f t="shared" si="68"/>
        <v>4217</v>
      </c>
      <c r="J85" s="9">
        <v>1999</v>
      </c>
      <c r="K85" s="2">
        <f t="shared" si="64"/>
        <v>1754</v>
      </c>
      <c r="L85" s="2">
        <f t="shared" si="65"/>
        <v>2446</v>
      </c>
      <c r="M85" s="2">
        <f t="shared" si="61"/>
        <v>17</v>
      </c>
      <c r="N85" s="2">
        <f t="shared" si="67"/>
        <v>4217</v>
      </c>
      <c r="Z85" s="9">
        <v>1999</v>
      </c>
      <c r="AA85" s="2">
        <f t="shared" si="66"/>
        <v>4446526</v>
      </c>
      <c r="AB85" s="2">
        <f t="shared" si="66"/>
        <v>906626</v>
      </c>
      <c r="AC85" s="1">
        <f t="shared" si="66"/>
        <v>11121</v>
      </c>
      <c r="AD85" s="1">
        <f t="shared" si="66"/>
        <v>52184</v>
      </c>
      <c r="AE85" s="1">
        <f t="shared" si="66"/>
        <v>67078</v>
      </c>
      <c r="AF85" s="1"/>
      <c r="AG85" s="2">
        <f t="shared" si="66"/>
        <v>5483535</v>
      </c>
      <c r="AJ85" s="9">
        <v>1999</v>
      </c>
      <c r="AK85" s="1">
        <f t="shared" si="69"/>
        <v>39.446525219913255</v>
      </c>
      <c r="AL85" s="1">
        <f>(C85/AB85)*100000</f>
        <v>269.7915127075553</v>
      </c>
      <c r="AM85" s="1">
        <f>(D85/AC85)*100000</f>
        <v>35.967988490243684</v>
      </c>
      <c r="AN85" s="1">
        <f>(E85/AD85)*100000</f>
        <v>0</v>
      </c>
      <c r="AO85" s="1">
        <f>(F85/AE85)*100000</f>
        <v>19.380422791377203</v>
      </c>
      <c r="AP85" s="1"/>
      <c r="AQ85" s="1">
        <f t="shared" si="74"/>
        <v>76.90294673053059</v>
      </c>
      <c r="AR85" s="1">
        <f t="shared" si="75"/>
        <v>13.03850962165313</v>
      </c>
    </row>
    <row r="86" spans="1:14" s="4" customFormat="1" ht="12.75">
      <c r="A86" s="13" t="s">
        <v>14</v>
      </c>
      <c r="B86" s="21">
        <f aca="true" t="shared" si="76" ref="B86:G86">SUM(B69:B85)</f>
        <v>30706</v>
      </c>
      <c r="C86" s="21">
        <f t="shared" si="76"/>
        <v>41429</v>
      </c>
      <c r="D86" s="4">
        <f t="shared" si="76"/>
        <v>46</v>
      </c>
      <c r="E86" s="4">
        <f t="shared" si="76"/>
        <v>52</v>
      </c>
      <c r="F86" s="4">
        <f t="shared" si="76"/>
        <v>13</v>
      </c>
      <c r="G86" s="4">
        <f t="shared" si="76"/>
        <v>0</v>
      </c>
      <c r="H86" s="21">
        <f t="shared" si="68"/>
        <v>72246</v>
      </c>
      <c r="J86" s="13" t="s">
        <v>14</v>
      </c>
      <c r="K86" s="21">
        <f>B86</f>
        <v>30706</v>
      </c>
      <c r="L86" s="21">
        <f>C86</f>
        <v>41429</v>
      </c>
      <c r="M86" s="21">
        <f t="shared" si="61"/>
        <v>111</v>
      </c>
      <c r="N86" s="21">
        <f>H86</f>
        <v>72246</v>
      </c>
    </row>
    <row r="88" spans="1:44" s="27" customFormat="1" ht="29.25" customHeight="1">
      <c r="A88" s="31" t="str">
        <f>CONCATENATE("Other &amp; Not Known Admissions, All Races: ",$A$1)</f>
        <v>Other &amp; Not Known Admissions, All Races: TENNESSEE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TENNESSEE</v>
      </c>
      <c r="K88" s="31"/>
      <c r="L88" s="31"/>
      <c r="M88" s="31"/>
      <c r="N88" s="31"/>
      <c r="Z88" s="30" t="str">
        <f>CONCATENATE("Total Population, By Race: ",$A$1)</f>
        <v>Total Population, By Race: TENNESSEE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TENNESSEE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26</v>
      </c>
      <c r="B89" s="19" t="s">
        <v>12</v>
      </c>
      <c r="C89" s="19" t="s">
        <v>13</v>
      </c>
      <c r="D89" s="19" t="s">
        <v>29</v>
      </c>
      <c r="E89" s="19" t="s">
        <v>30</v>
      </c>
      <c r="F89" s="19" t="s">
        <v>27</v>
      </c>
      <c r="G89" s="19" t="s">
        <v>28</v>
      </c>
      <c r="H89" s="19" t="s">
        <v>14</v>
      </c>
      <c r="J89" s="20" t="s">
        <v>26</v>
      </c>
      <c r="K89" s="19" t="s">
        <v>12</v>
      </c>
      <c r="L89" s="19" t="s">
        <v>13</v>
      </c>
      <c r="M89" s="19" t="s">
        <v>31</v>
      </c>
      <c r="N89" s="19" t="s">
        <v>14</v>
      </c>
      <c r="Z89" s="20" t="s">
        <v>26</v>
      </c>
      <c r="AA89" s="19" t="s">
        <v>12</v>
      </c>
      <c r="AB89" s="19" t="s">
        <v>13</v>
      </c>
      <c r="AC89" s="19" t="s">
        <v>29</v>
      </c>
      <c r="AD89" s="19" t="s">
        <v>30</v>
      </c>
      <c r="AE89" s="19" t="s">
        <v>27</v>
      </c>
      <c r="AF89" s="19" t="s">
        <v>28</v>
      </c>
      <c r="AG89" s="19" t="s">
        <v>14</v>
      </c>
      <c r="AJ89" s="20" t="s">
        <v>26</v>
      </c>
      <c r="AK89" s="19" t="s">
        <v>12</v>
      </c>
      <c r="AL89" s="19" t="s">
        <v>13</v>
      </c>
      <c r="AM89" s="19" t="s">
        <v>29</v>
      </c>
      <c r="AN89" s="19" t="s">
        <v>30</v>
      </c>
      <c r="AO89" s="19" t="s">
        <v>27</v>
      </c>
      <c r="AP89" s="19" t="s">
        <v>28</v>
      </c>
      <c r="AQ89" s="19" t="s">
        <v>14</v>
      </c>
      <c r="AR89" s="19" t="s">
        <v>31</v>
      </c>
    </row>
    <row r="90" spans="1:44" ht="12.75">
      <c r="A90" s="9">
        <v>1983</v>
      </c>
      <c r="B90">
        <v>594</v>
      </c>
      <c r="C90">
        <v>401</v>
      </c>
      <c r="D90">
        <v>0</v>
      </c>
      <c r="E90">
        <v>0</v>
      </c>
      <c r="F90">
        <v>0</v>
      </c>
      <c r="H90" s="2">
        <f aca="true" t="shared" si="77" ref="H90:H107">SUM(B90:G90)</f>
        <v>995</v>
      </c>
      <c r="J90" s="9">
        <v>1983</v>
      </c>
      <c r="K90" s="2">
        <f>B90</f>
        <v>594</v>
      </c>
      <c r="L90" s="2">
        <f>C90</f>
        <v>401</v>
      </c>
      <c r="M90" s="2">
        <f>N90-K90-L90</f>
        <v>0</v>
      </c>
      <c r="N90" s="2">
        <f>H90</f>
        <v>995</v>
      </c>
      <c r="Z90" s="9">
        <v>1983</v>
      </c>
      <c r="AA90" s="2">
        <f>AA69</f>
        <v>3874001</v>
      </c>
      <c r="AB90" s="2">
        <f aca="true" t="shared" si="78" ref="AB90:AG90">AB69</f>
        <v>726423</v>
      </c>
      <c r="AC90" s="1">
        <f t="shared" si="78"/>
        <v>6155</v>
      </c>
      <c r="AD90" s="1">
        <f t="shared" si="78"/>
        <v>20387</v>
      </c>
      <c r="AE90" s="1">
        <f t="shared" si="78"/>
        <v>32794</v>
      </c>
      <c r="AF90" s="1"/>
      <c r="AG90" s="2">
        <f t="shared" si="78"/>
        <v>4659760</v>
      </c>
      <c r="AJ90" s="9">
        <v>1983</v>
      </c>
      <c r="AK90" s="1">
        <f aca="true" t="shared" si="79" ref="AK90:AO94">(B90/AA90)*100000</f>
        <v>15.33298520057171</v>
      </c>
      <c r="AL90" s="1">
        <f t="shared" si="79"/>
        <v>55.20199663281587</v>
      </c>
      <c r="AM90" s="1">
        <f t="shared" si="79"/>
        <v>0</v>
      </c>
      <c r="AN90" s="1">
        <f t="shared" si="79"/>
        <v>0</v>
      </c>
      <c r="AO90" s="1">
        <f t="shared" si="79"/>
        <v>0</v>
      </c>
      <c r="AP90" s="1"/>
      <c r="AQ90" s="1">
        <f>(H90/AG90)*100000</f>
        <v>21.353031057393515</v>
      </c>
      <c r="AR90" s="1">
        <f>(SUM(D90:F90)/SUM(AC90:AE90))*100000</f>
        <v>0</v>
      </c>
    </row>
    <row r="91" spans="1:44" ht="12.75">
      <c r="A91" s="9">
        <v>1984</v>
      </c>
      <c r="B91">
        <v>1254</v>
      </c>
      <c r="C91">
        <v>829</v>
      </c>
      <c r="D91">
        <v>0</v>
      </c>
      <c r="E91">
        <v>0</v>
      </c>
      <c r="F91">
        <v>0</v>
      </c>
      <c r="H91" s="2">
        <f t="shared" si="77"/>
        <v>2083</v>
      </c>
      <c r="J91" s="9">
        <v>1984</v>
      </c>
      <c r="K91" s="2">
        <f aca="true" t="shared" si="80" ref="K91:K106">B91</f>
        <v>1254</v>
      </c>
      <c r="L91" s="2">
        <f aca="true" t="shared" si="81" ref="L91:L106">C91</f>
        <v>829</v>
      </c>
      <c r="M91" s="2">
        <f aca="true" t="shared" si="82" ref="M91:M107">N91-K91-L91</f>
        <v>0</v>
      </c>
      <c r="N91" s="2">
        <f aca="true" t="shared" si="83" ref="N91:N106">H91</f>
        <v>2083</v>
      </c>
      <c r="Z91" s="9">
        <v>1984</v>
      </c>
      <c r="AA91" s="2">
        <f aca="true" t="shared" si="84" ref="AA91:AG106">AA70</f>
        <v>3895459</v>
      </c>
      <c r="AB91" s="2">
        <f t="shared" si="84"/>
        <v>730189</v>
      </c>
      <c r="AC91" s="1">
        <f t="shared" si="84"/>
        <v>6579</v>
      </c>
      <c r="AD91" s="1">
        <f t="shared" si="84"/>
        <v>21792</v>
      </c>
      <c r="AE91" s="1">
        <f t="shared" si="84"/>
        <v>32723</v>
      </c>
      <c r="AF91" s="1"/>
      <c r="AG91" s="2">
        <f t="shared" si="84"/>
        <v>4686742</v>
      </c>
      <c r="AJ91" s="9">
        <v>1984</v>
      </c>
      <c r="AK91" s="1">
        <f t="shared" si="79"/>
        <v>32.19132841598384</v>
      </c>
      <c r="AL91" s="1">
        <f t="shared" si="79"/>
        <v>113.53224986955432</v>
      </c>
      <c r="AM91" s="1">
        <f t="shared" si="79"/>
        <v>0</v>
      </c>
      <c r="AN91" s="1">
        <f t="shared" si="79"/>
        <v>0</v>
      </c>
      <c r="AO91" s="1">
        <f t="shared" si="79"/>
        <v>0</v>
      </c>
      <c r="AP91" s="1"/>
      <c r="AQ91" s="1">
        <f>(H91/AG91)*100000</f>
        <v>44.44452030856403</v>
      </c>
      <c r="AR91" s="1">
        <f>(SUM(D91:F91)/SUM(AC91:AE91))*100000</f>
        <v>0</v>
      </c>
    </row>
    <row r="92" spans="1:44" ht="12.75">
      <c r="A92" s="9">
        <v>1985</v>
      </c>
      <c r="B92">
        <v>1071</v>
      </c>
      <c r="C92">
        <v>728</v>
      </c>
      <c r="D92">
        <v>0</v>
      </c>
      <c r="E92">
        <v>0</v>
      </c>
      <c r="F92">
        <v>0</v>
      </c>
      <c r="H92" s="2">
        <f t="shared" si="77"/>
        <v>1799</v>
      </c>
      <c r="J92" s="9">
        <v>1985</v>
      </c>
      <c r="K92" s="2">
        <f t="shared" si="80"/>
        <v>1071</v>
      </c>
      <c r="L92" s="2">
        <f t="shared" si="81"/>
        <v>728</v>
      </c>
      <c r="M92" s="2">
        <f t="shared" si="82"/>
        <v>0</v>
      </c>
      <c r="N92" s="2">
        <f t="shared" si="83"/>
        <v>1799</v>
      </c>
      <c r="Z92" s="9">
        <v>1985</v>
      </c>
      <c r="AA92" s="2">
        <f t="shared" si="84"/>
        <v>3916315</v>
      </c>
      <c r="AB92" s="2">
        <f t="shared" si="84"/>
        <v>735859</v>
      </c>
      <c r="AC92" s="1">
        <f t="shared" si="84"/>
        <v>7090</v>
      </c>
      <c r="AD92" s="1">
        <f t="shared" si="84"/>
        <v>23421</v>
      </c>
      <c r="AE92" s="1">
        <f t="shared" si="84"/>
        <v>32611</v>
      </c>
      <c r="AF92" s="1"/>
      <c r="AG92" s="2">
        <f t="shared" si="84"/>
        <v>4715296</v>
      </c>
      <c r="AJ92" s="9">
        <v>1985</v>
      </c>
      <c r="AK92" s="1">
        <f t="shared" si="79"/>
        <v>27.34713627478893</v>
      </c>
      <c r="AL92" s="1">
        <f t="shared" si="79"/>
        <v>98.93199648302188</v>
      </c>
      <c r="AM92" s="1">
        <f t="shared" si="79"/>
        <v>0</v>
      </c>
      <c r="AN92" s="1">
        <f t="shared" si="79"/>
        <v>0</v>
      </c>
      <c r="AO92" s="1">
        <f t="shared" si="79"/>
        <v>0</v>
      </c>
      <c r="AP92" s="1"/>
      <c r="AQ92" s="1">
        <f>(H92/AG92)*100000</f>
        <v>38.152429879269505</v>
      </c>
      <c r="AR92" s="1">
        <f>(SUM(D92:F92)/SUM(AC92:AE92))*100000</f>
        <v>0</v>
      </c>
    </row>
    <row r="93" spans="1:44" ht="12.75">
      <c r="A93" s="9">
        <v>1986</v>
      </c>
      <c r="B93">
        <v>354</v>
      </c>
      <c r="C93">
        <v>245</v>
      </c>
      <c r="D93">
        <v>0</v>
      </c>
      <c r="E93">
        <v>0</v>
      </c>
      <c r="F93">
        <v>0</v>
      </c>
      <c r="G93" s="2"/>
      <c r="H93" s="2">
        <f t="shared" si="77"/>
        <v>599</v>
      </c>
      <c r="J93" s="9">
        <v>1986</v>
      </c>
      <c r="K93" s="2">
        <f aca="true" t="shared" si="85" ref="K93:K100">B93</f>
        <v>354</v>
      </c>
      <c r="L93" s="2">
        <f aca="true" t="shared" si="86" ref="L93:L100">C93</f>
        <v>245</v>
      </c>
      <c r="M93" s="2">
        <f aca="true" t="shared" si="87" ref="M93:M100">N93-K93-L93</f>
        <v>0</v>
      </c>
      <c r="N93" s="2">
        <f aca="true" t="shared" si="88" ref="N93:N100">H93</f>
        <v>599</v>
      </c>
      <c r="Z93" s="9">
        <v>1986</v>
      </c>
      <c r="AA93" s="2">
        <f t="shared" si="84"/>
        <v>3932423</v>
      </c>
      <c r="AB93" s="2">
        <f t="shared" si="84"/>
        <v>741358</v>
      </c>
      <c r="AC93" s="1">
        <f t="shared" si="84"/>
        <v>7546</v>
      </c>
      <c r="AD93" s="1">
        <f t="shared" si="84"/>
        <v>24898</v>
      </c>
      <c r="AE93" s="1">
        <f t="shared" si="84"/>
        <v>32497</v>
      </c>
      <c r="AF93" s="1"/>
      <c r="AG93" s="2">
        <f t="shared" si="84"/>
        <v>4738722</v>
      </c>
      <c r="AJ93" s="9">
        <v>1986</v>
      </c>
      <c r="AK93" s="1">
        <f t="shared" si="79"/>
        <v>9.002083448296382</v>
      </c>
      <c r="AL93" s="1">
        <f t="shared" si="79"/>
        <v>33.047461550290144</v>
      </c>
      <c r="AM93" s="1">
        <f t="shared" si="79"/>
        <v>0</v>
      </c>
      <c r="AN93" s="1">
        <f t="shared" si="79"/>
        <v>0</v>
      </c>
      <c r="AO93" s="1">
        <f t="shared" si="79"/>
        <v>0</v>
      </c>
      <c r="AP93" s="1"/>
      <c r="AQ93" s="1">
        <f>(H93/AG93)*100000</f>
        <v>12.64053894699879</v>
      </c>
      <c r="AR93" s="1">
        <f>(SUM(D93:F93)/SUM(AC93:AE93))*100000</f>
        <v>0</v>
      </c>
    </row>
    <row r="94" spans="1:44" ht="12.75">
      <c r="A94" s="9">
        <v>1987</v>
      </c>
      <c r="B94">
        <v>1088</v>
      </c>
      <c r="C94">
        <v>761</v>
      </c>
      <c r="D94">
        <v>0</v>
      </c>
      <c r="E94">
        <v>0</v>
      </c>
      <c r="F94">
        <v>0</v>
      </c>
      <c r="H94" s="2">
        <f t="shared" si="77"/>
        <v>1849</v>
      </c>
      <c r="J94" s="9">
        <v>1987</v>
      </c>
      <c r="K94" s="2">
        <f t="shared" si="85"/>
        <v>1088</v>
      </c>
      <c r="L94" s="2">
        <f t="shared" si="86"/>
        <v>761</v>
      </c>
      <c r="M94" s="2">
        <f t="shared" si="87"/>
        <v>0</v>
      </c>
      <c r="N94" s="2">
        <f t="shared" si="88"/>
        <v>1849</v>
      </c>
      <c r="Z94" s="9">
        <v>1987</v>
      </c>
      <c r="AA94" s="2">
        <f t="shared" si="84"/>
        <v>3965007</v>
      </c>
      <c r="AB94" s="2">
        <f t="shared" si="84"/>
        <v>750884</v>
      </c>
      <c r="AC94" s="1">
        <f t="shared" si="84"/>
        <v>8077</v>
      </c>
      <c r="AD94" s="1">
        <f t="shared" si="84"/>
        <v>26392</v>
      </c>
      <c r="AE94" s="1">
        <f t="shared" si="84"/>
        <v>32579</v>
      </c>
      <c r="AF94" s="1"/>
      <c r="AG94" s="2">
        <f t="shared" si="84"/>
        <v>4782939</v>
      </c>
      <c r="AJ94" s="9">
        <v>1987</v>
      </c>
      <c r="AK94" s="1">
        <f t="shared" si="79"/>
        <v>27.44005243874727</v>
      </c>
      <c r="AL94" s="1">
        <f t="shared" si="79"/>
        <v>101.34721208602127</v>
      </c>
      <c r="AM94" s="1">
        <f t="shared" si="79"/>
        <v>0</v>
      </c>
      <c r="AN94" s="1">
        <f t="shared" si="79"/>
        <v>0</v>
      </c>
      <c r="AO94" s="1">
        <f t="shared" si="79"/>
        <v>0</v>
      </c>
      <c r="AP94" s="1"/>
      <c r="AQ94" s="1">
        <f>(H94/AG94)*100000</f>
        <v>38.658239212333676</v>
      </c>
      <c r="AR94" s="1">
        <f>(SUM(D94:F94)/SUM(AC94:AE94))*100000</f>
        <v>0</v>
      </c>
    </row>
    <row r="95" spans="1:44" ht="12.75">
      <c r="A95" s="9">
        <v>1988</v>
      </c>
      <c r="B95">
        <v>824</v>
      </c>
      <c r="C95">
        <v>624</v>
      </c>
      <c r="D95">
        <v>0</v>
      </c>
      <c r="E95">
        <v>0</v>
      </c>
      <c r="F95">
        <v>0</v>
      </c>
      <c r="H95" s="2">
        <f t="shared" si="77"/>
        <v>1448</v>
      </c>
      <c r="J95" s="9">
        <v>1988</v>
      </c>
      <c r="K95" s="2">
        <f t="shared" si="85"/>
        <v>824</v>
      </c>
      <c r="L95" s="2">
        <f t="shared" si="86"/>
        <v>624</v>
      </c>
      <c r="M95" s="2">
        <f t="shared" si="87"/>
        <v>0</v>
      </c>
      <c r="N95" s="2">
        <f t="shared" si="88"/>
        <v>1448</v>
      </c>
      <c r="Z95" s="9">
        <v>1988</v>
      </c>
      <c r="AA95" s="2">
        <f t="shared" si="84"/>
        <v>3991045</v>
      </c>
      <c r="AB95" s="2">
        <f t="shared" si="84"/>
        <v>761903</v>
      </c>
      <c r="AC95" s="1">
        <f t="shared" si="84"/>
        <v>8683</v>
      </c>
      <c r="AD95" s="1">
        <f t="shared" si="84"/>
        <v>28104</v>
      </c>
      <c r="AE95" s="1">
        <f t="shared" si="84"/>
        <v>32716</v>
      </c>
      <c r="AF95" s="1"/>
      <c r="AG95" s="2">
        <f t="shared" si="84"/>
        <v>4822451</v>
      </c>
      <c r="AJ95" s="9">
        <v>1988</v>
      </c>
      <c r="AK95" s="1">
        <f aca="true" t="shared" si="89" ref="AK95:AK106">(B95/AA95)*100000</f>
        <v>20.646221728895565</v>
      </c>
      <c r="AL95" s="1">
        <f aca="true" t="shared" si="90" ref="AL95:AL105">(C95/AB95)*100000</f>
        <v>81.90018939418798</v>
      </c>
      <c r="AM95" s="1">
        <f aca="true" t="shared" si="91" ref="AM95:AM105">(D95/AC95)*100000</f>
        <v>0</v>
      </c>
      <c r="AN95" s="1">
        <f aca="true" t="shared" si="92" ref="AN95:AN105">(E95/AD95)*100000</f>
        <v>0</v>
      </c>
      <c r="AO95" s="1">
        <f aca="true" t="shared" si="93" ref="AO95:AO105">(F95/AE95)*100000</f>
        <v>0</v>
      </c>
      <c r="AP95" s="1"/>
      <c r="AQ95" s="1">
        <f aca="true" t="shared" si="94" ref="AQ95:AQ106">(H95/AG95)*100000</f>
        <v>30.026225253506983</v>
      </c>
      <c r="AR95" s="1">
        <f aca="true" t="shared" si="95" ref="AR95:AR106">(SUM(D95:F95)/SUM(AC95:AE95))*100000</f>
        <v>0</v>
      </c>
    </row>
    <row r="96" spans="1:44" ht="12.75">
      <c r="A96" s="9">
        <v>1989</v>
      </c>
      <c r="B96">
        <v>702</v>
      </c>
      <c r="C96">
        <v>618</v>
      </c>
      <c r="D96">
        <v>0</v>
      </c>
      <c r="E96">
        <v>0</v>
      </c>
      <c r="F96">
        <v>0</v>
      </c>
      <c r="H96" s="2">
        <f t="shared" si="77"/>
        <v>1320</v>
      </c>
      <c r="J96" s="9">
        <v>1989</v>
      </c>
      <c r="K96" s="2">
        <f t="shared" si="85"/>
        <v>702</v>
      </c>
      <c r="L96" s="2">
        <f t="shared" si="86"/>
        <v>618</v>
      </c>
      <c r="M96" s="2">
        <f t="shared" si="87"/>
        <v>0</v>
      </c>
      <c r="N96" s="2">
        <f t="shared" si="88"/>
        <v>1320</v>
      </c>
      <c r="Z96" s="9">
        <v>1989</v>
      </c>
      <c r="AA96" s="2">
        <f t="shared" si="84"/>
        <v>4012426</v>
      </c>
      <c r="AB96" s="2">
        <f t="shared" si="84"/>
        <v>770224</v>
      </c>
      <c r="AC96" s="1">
        <f t="shared" si="84"/>
        <v>9283</v>
      </c>
      <c r="AD96" s="1">
        <f t="shared" si="84"/>
        <v>29843</v>
      </c>
      <c r="AE96" s="1">
        <f t="shared" si="84"/>
        <v>32697</v>
      </c>
      <c r="AF96" s="1"/>
      <c r="AG96" s="2">
        <f t="shared" si="84"/>
        <v>4854473</v>
      </c>
      <c r="AJ96" s="9">
        <v>1989</v>
      </c>
      <c r="AK96" s="1">
        <f aca="true" t="shared" si="96" ref="AK96:AO97">(B96/AA96)*100000</f>
        <v>17.49564976400811</v>
      </c>
      <c r="AL96" s="1">
        <f t="shared" si="96"/>
        <v>80.23639876191861</v>
      </c>
      <c r="AM96" s="1">
        <f t="shared" si="96"/>
        <v>0</v>
      </c>
      <c r="AN96" s="1">
        <f t="shared" si="96"/>
        <v>0</v>
      </c>
      <c r="AO96" s="1">
        <f t="shared" si="96"/>
        <v>0</v>
      </c>
      <c r="AP96" s="1"/>
      <c r="AQ96" s="1">
        <f>(H96/AG96)*100000</f>
        <v>27.191417070400842</v>
      </c>
      <c r="AR96" s="1">
        <f>(SUM(D96:F96)/SUM(AC96:AE96))*100000</f>
        <v>0</v>
      </c>
    </row>
    <row r="97" spans="1:44" ht="12.75">
      <c r="A97" s="9">
        <v>1990</v>
      </c>
      <c r="B97">
        <v>694</v>
      </c>
      <c r="C97">
        <v>1185</v>
      </c>
      <c r="D97">
        <v>0</v>
      </c>
      <c r="E97">
        <v>0</v>
      </c>
      <c r="F97">
        <v>0</v>
      </c>
      <c r="H97" s="2">
        <f t="shared" si="77"/>
        <v>1879</v>
      </c>
      <c r="J97" s="9">
        <v>1990</v>
      </c>
      <c r="K97" s="2">
        <f t="shared" si="85"/>
        <v>694</v>
      </c>
      <c r="L97" s="2">
        <f t="shared" si="86"/>
        <v>1185</v>
      </c>
      <c r="M97" s="2">
        <f t="shared" si="87"/>
        <v>0</v>
      </c>
      <c r="N97" s="2">
        <f t="shared" si="88"/>
        <v>1879</v>
      </c>
      <c r="Z97" s="9">
        <v>1990</v>
      </c>
      <c r="AA97" s="2">
        <f t="shared" si="84"/>
        <v>4038097</v>
      </c>
      <c r="AB97" s="2">
        <f t="shared" si="84"/>
        <v>778385</v>
      </c>
      <c r="AC97" s="1">
        <f t="shared" si="84"/>
        <v>9739</v>
      </c>
      <c r="AD97" s="1">
        <f t="shared" si="84"/>
        <v>31389</v>
      </c>
      <c r="AE97" s="1">
        <f t="shared" si="84"/>
        <v>33016</v>
      </c>
      <c r="AF97" s="1"/>
      <c r="AG97" s="2">
        <f t="shared" si="84"/>
        <v>4890626</v>
      </c>
      <c r="AJ97" s="9">
        <v>1990</v>
      </c>
      <c r="AK97" s="1">
        <f t="shared" si="96"/>
        <v>17.18631325597181</v>
      </c>
      <c r="AL97" s="1">
        <f t="shared" si="96"/>
        <v>152.23828825067287</v>
      </c>
      <c r="AM97" s="1">
        <f t="shared" si="96"/>
        <v>0</v>
      </c>
      <c r="AN97" s="1">
        <f t="shared" si="96"/>
        <v>0</v>
      </c>
      <c r="AO97" s="1">
        <f t="shared" si="96"/>
        <v>0</v>
      </c>
      <c r="AP97" s="1"/>
      <c r="AQ97" s="1">
        <f>(H97/AG97)*100000</f>
        <v>38.42043942840855</v>
      </c>
      <c r="AR97" s="1">
        <f>(SUM(D97:F97)/SUM(AC97:AE97))*100000</f>
        <v>0</v>
      </c>
    </row>
    <row r="98" spans="1:44" ht="12.75">
      <c r="A98" s="9">
        <v>1991</v>
      </c>
      <c r="B98">
        <v>736</v>
      </c>
      <c r="C98">
        <v>1025</v>
      </c>
      <c r="D98">
        <v>0</v>
      </c>
      <c r="E98">
        <v>0</v>
      </c>
      <c r="F98">
        <v>0</v>
      </c>
      <c r="H98" s="2">
        <f t="shared" si="77"/>
        <v>1761</v>
      </c>
      <c r="J98" s="9">
        <v>1991</v>
      </c>
      <c r="K98" s="2">
        <f t="shared" si="85"/>
        <v>736</v>
      </c>
      <c r="L98" s="2">
        <f t="shared" si="86"/>
        <v>1025</v>
      </c>
      <c r="M98" s="2">
        <f t="shared" si="87"/>
        <v>0</v>
      </c>
      <c r="N98" s="2">
        <f t="shared" si="88"/>
        <v>1761</v>
      </c>
      <c r="Z98" s="9">
        <v>1991</v>
      </c>
      <c r="AA98" s="2">
        <f t="shared" si="84"/>
        <v>4078190</v>
      </c>
      <c r="AB98" s="2">
        <f t="shared" si="84"/>
        <v>790817</v>
      </c>
      <c r="AC98" s="1">
        <f t="shared" si="84"/>
        <v>9877</v>
      </c>
      <c r="AD98" s="1">
        <f t="shared" si="84"/>
        <v>32877</v>
      </c>
      <c r="AE98" s="1">
        <f t="shared" si="84"/>
        <v>35125</v>
      </c>
      <c r="AF98" s="1"/>
      <c r="AG98" s="2">
        <f t="shared" si="84"/>
        <v>4946886</v>
      </c>
      <c r="AJ98" s="9">
        <v>1991</v>
      </c>
      <c r="AK98" s="1">
        <f t="shared" si="89"/>
        <v>18.0472219293363</v>
      </c>
      <c r="AL98" s="1">
        <f t="shared" si="90"/>
        <v>129.61279284587965</v>
      </c>
      <c r="AM98" s="1">
        <f t="shared" si="91"/>
        <v>0</v>
      </c>
      <c r="AN98" s="1">
        <f t="shared" si="92"/>
        <v>0</v>
      </c>
      <c r="AO98" s="1">
        <f t="shared" si="93"/>
        <v>0</v>
      </c>
      <c r="AP98" s="1"/>
      <c r="AQ98" s="1">
        <f t="shared" si="94"/>
        <v>35.59815204959241</v>
      </c>
      <c r="AR98" s="1">
        <f t="shared" si="95"/>
        <v>0</v>
      </c>
    </row>
    <row r="99" spans="1:44" ht="12.75">
      <c r="A99" s="9">
        <v>1992</v>
      </c>
      <c r="B99">
        <v>868</v>
      </c>
      <c r="C99">
        <v>1236</v>
      </c>
      <c r="D99">
        <v>0</v>
      </c>
      <c r="E99">
        <v>1</v>
      </c>
      <c r="F99">
        <v>0</v>
      </c>
      <c r="H99" s="2">
        <f t="shared" si="77"/>
        <v>2105</v>
      </c>
      <c r="J99" s="9">
        <v>1992</v>
      </c>
      <c r="K99" s="2">
        <f t="shared" si="85"/>
        <v>868</v>
      </c>
      <c r="L99" s="2">
        <f t="shared" si="86"/>
        <v>1236</v>
      </c>
      <c r="M99" s="2">
        <f t="shared" si="87"/>
        <v>1</v>
      </c>
      <c r="N99" s="2">
        <f t="shared" si="88"/>
        <v>2105</v>
      </c>
      <c r="Z99" s="9">
        <v>1992</v>
      </c>
      <c r="AA99" s="2">
        <f t="shared" si="84"/>
        <v>4125822</v>
      </c>
      <c r="AB99" s="2">
        <f t="shared" si="84"/>
        <v>806645</v>
      </c>
      <c r="AC99" s="1">
        <f t="shared" si="84"/>
        <v>9948</v>
      </c>
      <c r="AD99" s="1">
        <f t="shared" si="84"/>
        <v>34814</v>
      </c>
      <c r="AE99" s="1">
        <f t="shared" si="84"/>
        <v>36770</v>
      </c>
      <c r="AF99" s="1"/>
      <c r="AG99" s="2">
        <f t="shared" si="84"/>
        <v>5013999</v>
      </c>
      <c r="AJ99" s="9">
        <v>1992</v>
      </c>
      <c r="AK99" s="1">
        <f t="shared" si="89"/>
        <v>21.038231896577216</v>
      </c>
      <c r="AL99" s="1">
        <f t="shared" si="90"/>
        <v>153.22725610398626</v>
      </c>
      <c r="AM99" s="1">
        <f t="shared" si="91"/>
        <v>0</v>
      </c>
      <c r="AN99" s="1">
        <f t="shared" si="92"/>
        <v>2.872407652093985</v>
      </c>
      <c r="AO99" s="1">
        <f t="shared" si="93"/>
        <v>0</v>
      </c>
      <c r="AP99" s="1"/>
      <c r="AQ99" s="1">
        <f t="shared" si="94"/>
        <v>41.982457515448246</v>
      </c>
      <c r="AR99" s="1">
        <f t="shared" si="95"/>
        <v>1.2265122896531424</v>
      </c>
    </row>
    <row r="100" spans="1:44" ht="12.75">
      <c r="A100" s="9">
        <v>1993</v>
      </c>
      <c r="B100">
        <v>36</v>
      </c>
      <c r="C100">
        <v>25</v>
      </c>
      <c r="D100">
        <v>0</v>
      </c>
      <c r="E100">
        <v>0</v>
      </c>
      <c r="F100">
        <v>0</v>
      </c>
      <c r="H100" s="2">
        <f t="shared" si="77"/>
        <v>61</v>
      </c>
      <c r="J100" s="9">
        <v>1993</v>
      </c>
      <c r="K100" s="2">
        <f t="shared" si="85"/>
        <v>36</v>
      </c>
      <c r="L100" s="2">
        <f t="shared" si="86"/>
        <v>25</v>
      </c>
      <c r="M100" s="2">
        <f t="shared" si="87"/>
        <v>0</v>
      </c>
      <c r="N100" s="2">
        <f t="shared" si="88"/>
        <v>61</v>
      </c>
      <c r="Z100" s="9">
        <v>1993</v>
      </c>
      <c r="AA100" s="2">
        <f t="shared" si="84"/>
        <v>4174351</v>
      </c>
      <c r="AB100" s="2">
        <f t="shared" si="84"/>
        <v>824143</v>
      </c>
      <c r="AC100" s="1">
        <f t="shared" si="84"/>
        <v>10174</v>
      </c>
      <c r="AD100" s="1">
        <f t="shared" si="84"/>
        <v>37468</v>
      </c>
      <c r="AE100" s="1">
        <f t="shared" si="84"/>
        <v>39530</v>
      </c>
      <c r="AF100" s="1"/>
      <c r="AG100" s="2">
        <f t="shared" si="84"/>
        <v>5085666</v>
      </c>
      <c r="AJ100" s="9">
        <v>1993</v>
      </c>
      <c r="AK100" s="1">
        <f t="shared" si="89"/>
        <v>0.8624095098854888</v>
      </c>
      <c r="AL100" s="1">
        <f t="shared" si="90"/>
        <v>3.0334541457004427</v>
      </c>
      <c r="AM100" s="1">
        <f t="shared" si="91"/>
        <v>0</v>
      </c>
      <c r="AN100" s="1">
        <f t="shared" si="92"/>
        <v>0</v>
      </c>
      <c r="AO100" s="1">
        <f t="shared" si="93"/>
        <v>0</v>
      </c>
      <c r="AP100" s="1"/>
      <c r="AQ100" s="1">
        <f t="shared" si="94"/>
        <v>1.1994495902798177</v>
      </c>
      <c r="AR100" s="1">
        <f t="shared" si="95"/>
        <v>0</v>
      </c>
    </row>
    <row r="101" spans="1:44" ht="12.75">
      <c r="A101" s="9">
        <v>1994</v>
      </c>
      <c r="B101">
        <v>1021</v>
      </c>
      <c r="C101">
        <v>1619</v>
      </c>
      <c r="D101">
        <v>0</v>
      </c>
      <c r="E101">
        <v>0</v>
      </c>
      <c r="F101">
        <v>0</v>
      </c>
      <c r="H101" s="2">
        <f t="shared" si="77"/>
        <v>2640</v>
      </c>
      <c r="J101" s="9">
        <v>1994</v>
      </c>
      <c r="K101" s="2">
        <f t="shared" si="80"/>
        <v>1021</v>
      </c>
      <c r="L101" s="2">
        <f t="shared" si="81"/>
        <v>1619</v>
      </c>
      <c r="M101" s="2">
        <f t="shared" si="82"/>
        <v>0</v>
      </c>
      <c r="N101" s="2">
        <f t="shared" si="83"/>
        <v>2640</v>
      </c>
      <c r="Z101" s="9">
        <v>1994</v>
      </c>
      <c r="AA101" s="2">
        <f t="shared" si="84"/>
        <v>4228994</v>
      </c>
      <c r="AB101" s="2">
        <f t="shared" si="84"/>
        <v>839686</v>
      </c>
      <c r="AC101" s="1">
        <f t="shared" si="84"/>
        <v>10543</v>
      </c>
      <c r="AD101" s="1">
        <f t="shared" si="84"/>
        <v>40382</v>
      </c>
      <c r="AE101" s="1">
        <f t="shared" si="84"/>
        <v>43411</v>
      </c>
      <c r="AF101" s="1"/>
      <c r="AG101" s="2">
        <f t="shared" si="84"/>
        <v>5163016</v>
      </c>
      <c r="AJ101" s="9">
        <v>1994</v>
      </c>
      <c r="AK101" s="1">
        <f t="shared" si="89"/>
        <v>24.142857615782855</v>
      </c>
      <c r="AL101" s="1">
        <f t="shared" si="90"/>
        <v>192.81016951574756</v>
      </c>
      <c r="AM101" s="1">
        <f t="shared" si="91"/>
        <v>0</v>
      </c>
      <c r="AN101" s="1">
        <f t="shared" si="92"/>
        <v>0</v>
      </c>
      <c r="AO101" s="1">
        <f t="shared" si="93"/>
        <v>0</v>
      </c>
      <c r="AP101" s="1"/>
      <c r="AQ101" s="1">
        <f t="shared" si="94"/>
        <v>51.13290371364334</v>
      </c>
      <c r="AR101" s="1">
        <f t="shared" si="95"/>
        <v>0</v>
      </c>
    </row>
    <row r="102" spans="1:44" ht="12.75">
      <c r="A102" s="9">
        <v>1995</v>
      </c>
      <c r="B102">
        <v>879</v>
      </c>
      <c r="C102">
        <v>1411</v>
      </c>
      <c r="D102">
        <v>1</v>
      </c>
      <c r="E102">
        <v>0</v>
      </c>
      <c r="F102">
        <v>0</v>
      </c>
      <c r="H102" s="2">
        <f t="shared" si="77"/>
        <v>2291</v>
      </c>
      <c r="J102" s="9">
        <v>1995</v>
      </c>
      <c r="K102" s="2">
        <f t="shared" si="80"/>
        <v>879</v>
      </c>
      <c r="L102" s="2">
        <f t="shared" si="81"/>
        <v>1411</v>
      </c>
      <c r="M102" s="2">
        <f t="shared" si="82"/>
        <v>1</v>
      </c>
      <c r="N102" s="2">
        <f t="shared" si="83"/>
        <v>2291</v>
      </c>
      <c r="Z102" s="9">
        <v>1995</v>
      </c>
      <c r="AA102" s="2">
        <f t="shared" si="84"/>
        <v>4286327</v>
      </c>
      <c r="AB102" s="2">
        <f t="shared" si="84"/>
        <v>853037</v>
      </c>
      <c r="AC102" s="1">
        <f t="shared" si="84"/>
        <v>10695</v>
      </c>
      <c r="AD102" s="1">
        <f t="shared" si="84"/>
        <v>43349</v>
      </c>
      <c r="AE102" s="1">
        <f t="shared" si="84"/>
        <v>47760</v>
      </c>
      <c r="AF102" s="1"/>
      <c r="AG102" s="2">
        <f t="shared" si="84"/>
        <v>5241168</v>
      </c>
      <c r="AJ102" s="9">
        <v>1995</v>
      </c>
      <c r="AK102" s="1">
        <f t="shared" si="89"/>
        <v>20.507068172820226</v>
      </c>
      <c r="AL102" s="1">
        <f t="shared" si="90"/>
        <v>165.40900336093276</v>
      </c>
      <c r="AM102" s="1">
        <f t="shared" si="91"/>
        <v>9.350163627863488</v>
      </c>
      <c r="AN102" s="1">
        <f t="shared" si="92"/>
        <v>0</v>
      </c>
      <c r="AO102" s="1">
        <f t="shared" si="93"/>
        <v>0</v>
      </c>
      <c r="AP102" s="1"/>
      <c r="AQ102" s="1">
        <f t="shared" si="94"/>
        <v>43.711630689953076</v>
      </c>
      <c r="AR102" s="1">
        <f t="shared" si="95"/>
        <v>0.9822796746689717</v>
      </c>
    </row>
    <row r="103" spans="1:44" ht="12.75">
      <c r="A103" s="9">
        <v>1996</v>
      </c>
      <c r="B103">
        <v>879</v>
      </c>
      <c r="C103">
        <v>1382</v>
      </c>
      <c r="D103">
        <v>0</v>
      </c>
      <c r="E103">
        <v>1</v>
      </c>
      <c r="F103">
        <v>0</v>
      </c>
      <c r="H103" s="2">
        <f t="shared" si="77"/>
        <v>2262</v>
      </c>
      <c r="J103" s="9">
        <v>1996</v>
      </c>
      <c r="K103" s="2">
        <f t="shared" si="80"/>
        <v>879</v>
      </c>
      <c r="L103" s="2">
        <f t="shared" si="81"/>
        <v>1382</v>
      </c>
      <c r="M103" s="2">
        <f t="shared" si="82"/>
        <v>1</v>
      </c>
      <c r="N103" s="2">
        <f t="shared" si="83"/>
        <v>2262</v>
      </c>
      <c r="Z103" s="9">
        <v>1996</v>
      </c>
      <c r="AA103" s="2">
        <f t="shared" si="84"/>
        <v>4336406</v>
      </c>
      <c r="AB103" s="2">
        <f t="shared" si="84"/>
        <v>867437</v>
      </c>
      <c r="AC103" s="1">
        <f t="shared" si="84"/>
        <v>10913</v>
      </c>
      <c r="AD103" s="1">
        <f t="shared" si="84"/>
        <v>46244</v>
      </c>
      <c r="AE103" s="1">
        <f t="shared" si="84"/>
        <v>52576</v>
      </c>
      <c r="AF103" s="1"/>
      <c r="AG103" s="2">
        <f t="shared" si="84"/>
        <v>5313576</v>
      </c>
      <c r="AJ103" s="9">
        <v>1996</v>
      </c>
      <c r="AK103" s="1">
        <f t="shared" si="89"/>
        <v>20.27024222362943</v>
      </c>
      <c r="AL103" s="1">
        <f t="shared" si="90"/>
        <v>159.31992755669864</v>
      </c>
      <c r="AM103" s="1">
        <f t="shared" si="91"/>
        <v>0</v>
      </c>
      <c r="AN103" s="1">
        <f t="shared" si="92"/>
        <v>2.162442695268575</v>
      </c>
      <c r="AO103" s="1">
        <f t="shared" si="93"/>
        <v>0</v>
      </c>
      <c r="AP103" s="1"/>
      <c r="AQ103" s="1">
        <f t="shared" si="94"/>
        <v>42.57020131075569</v>
      </c>
      <c r="AR103" s="1">
        <f t="shared" si="95"/>
        <v>0.9113028897414633</v>
      </c>
    </row>
    <row r="104" spans="1:44" ht="12.75">
      <c r="A104" s="9">
        <v>1997</v>
      </c>
      <c r="B104">
        <v>1013</v>
      </c>
      <c r="C104">
        <v>1674</v>
      </c>
      <c r="D104">
        <v>1</v>
      </c>
      <c r="E104">
        <v>0</v>
      </c>
      <c r="F104">
        <v>0</v>
      </c>
      <c r="H104" s="2">
        <f t="shared" si="77"/>
        <v>2688</v>
      </c>
      <c r="J104" s="9">
        <v>1997</v>
      </c>
      <c r="K104" s="2">
        <f t="shared" si="80"/>
        <v>1013</v>
      </c>
      <c r="L104" s="2">
        <f t="shared" si="81"/>
        <v>1674</v>
      </c>
      <c r="M104" s="2">
        <f t="shared" si="82"/>
        <v>1</v>
      </c>
      <c r="N104" s="2">
        <f t="shared" si="83"/>
        <v>2688</v>
      </c>
      <c r="Z104" s="9">
        <v>1997</v>
      </c>
      <c r="AA104" s="2">
        <f t="shared" si="84"/>
        <v>4382236</v>
      </c>
      <c r="AB104" s="2">
        <f t="shared" si="84"/>
        <v>880288</v>
      </c>
      <c r="AC104" s="1">
        <f t="shared" si="84"/>
        <v>11046</v>
      </c>
      <c r="AD104" s="1">
        <f t="shared" si="84"/>
        <v>48156</v>
      </c>
      <c r="AE104" s="1">
        <f t="shared" si="84"/>
        <v>56707</v>
      </c>
      <c r="AF104" s="1"/>
      <c r="AG104" s="2">
        <f t="shared" si="84"/>
        <v>5378433</v>
      </c>
      <c r="AJ104" s="9">
        <v>1997</v>
      </c>
      <c r="AK104" s="1">
        <f t="shared" si="89"/>
        <v>23.116053083403084</v>
      </c>
      <c r="AL104" s="1">
        <f t="shared" si="90"/>
        <v>190.1650368970155</v>
      </c>
      <c r="AM104" s="1">
        <f t="shared" si="91"/>
        <v>9.053050878145935</v>
      </c>
      <c r="AN104" s="1">
        <f t="shared" si="92"/>
        <v>0</v>
      </c>
      <c r="AO104" s="1">
        <f t="shared" si="93"/>
        <v>0</v>
      </c>
      <c r="AP104" s="1"/>
      <c r="AQ104" s="1">
        <f t="shared" si="94"/>
        <v>49.977381887996</v>
      </c>
      <c r="AR104" s="1">
        <f t="shared" si="95"/>
        <v>0.8627457747025684</v>
      </c>
    </row>
    <row r="105" spans="1:44" ht="12.75">
      <c r="A105" s="9">
        <v>1998</v>
      </c>
      <c r="B105">
        <v>993</v>
      </c>
      <c r="C105">
        <v>1629</v>
      </c>
      <c r="D105">
        <v>0</v>
      </c>
      <c r="E105">
        <v>1</v>
      </c>
      <c r="F105">
        <v>0</v>
      </c>
      <c r="H105" s="2">
        <f t="shared" si="77"/>
        <v>2623</v>
      </c>
      <c r="J105" s="9">
        <v>1998</v>
      </c>
      <c r="K105" s="2">
        <f t="shared" si="80"/>
        <v>993</v>
      </c>
      <c r="L105" s="2">
        <f t="shared" si="81"/>
        <v>1629</v>
      </c>
      <c r="M105" s="2">
        <f t="shared" si="82"/>
        <v>1</v>
      </c>
      <c r="N105" s="2">
        <f t="shared" si="83"/>
        <v>2623</v>
      </c>
      <c r="Z105" s="9">
        <v>1998</v>
      </c>
      <c r="AA105" s="2">
        <f t="shared" si="84"/>
        <v>4415045</v>
      </c>
      <c r="AB105" s="2">
        <f t="shared" si="84"/>
        <v>893978</v>
      </c>
      <c r="AC105" s="1">
        <f t="shared" si="84"/>
        <v>10990</v>
      </c>
      <c r="AD105" s="1">
        <f t="shared" si="84"/>
        <v>50464</v>
      </c>
      <c r="AE105" s="1">
        <f t="shared" si="84"/>
        <v>62202</v>
      </c>
      <c r="AF105" s="1"/>
      <c r="AG105" s="2">
        <f t="shared" si="84"/>
        <v>5432679</v>
      </c>
      <c r="AJ105" s="9">
        <v>1998</v>
      </c>
      <c r="AK105" s="1">
        <f t="shared" si="89"/>
        <v>22.491276985851787</v>
      </c>
      <c r="AL105" s="1">
        <f t="shared" si="90"/>
        <v>182.21924924326996</v>
      </c>
      <c r="AM105" s="1">
        <f t="shared" si="91"/>
        <v>0</v>
      </c>
      <c r="AN105" s="1">
        <f t="shared" si="92"/>
        <v>1.9816106531388713</v>
      </c>
      <c r="AO105" s="1">
        <f t="shared" si="93"/>
        <v>0</v>
      </c>
      <c r="AP105" s="1"/>
      <c r="AQ105" s="1">
        <f t="shared" si="94"/>
        <v>48.2818881807668</v>
      </c>
      <c r="AR105" s="1">
        <f t="shared" si="95"/>
        <v>0.808695089603416</v>
      </c>
    </row>
    <row r="106" spans="1:44" ht="12.75">
      <c r="A106" s="9">
        <v>1999</v>
      </c>
      <c r="B106">
        <v>439</v>
      </c>
      <c r="C106">
        <v>344</v>
      </c>
      <c r="D106">
        <v>1</v>
      </c>
      <c r="E106">
        <v>0</v>
      </c>
      <c r="F106">
        <v>2</v>
      </c>
      <c r="H106" s="2">
        <f t="shared" si="77"/>
        <v>786</v>
      </c>
      <c r="J106" s="9">
        <v>1999</v>
      </c>
      <c r="K106" s="2">
        <f t="shared" si="80"/>
        <v>439</v>
      </c>
      <c r="L106" s="2">
        <f t="shared" si="81"/>
        <v>344</v>
      </c>
      <c r="M106" s="2">
        <f t="shared" si="82"/>
        <v>3</v>
      </c>
      <c r="N106" s="2">
        <f t="shared" si="83"/>
        <v>786</v>
      </c>
      <c r="Z106" s="9">
        <v>1999</v>
      </c>
      <c r="AA106" s="2">
        <f t="shared" si="84"/>
        <v>4446526</v>
      </c>
      <c r="AB106" s="2">
        <f t="shared" si="84"/>
        <v>906626</v>
      </c>
      <c r="AC106" s="1">
        <f t="shared" si="84"/>
        <v>11121</v>
      </c>
      <c r="AD106" s="1">
        <f t="shared" si="84"/>
        <v>52184</v>
      </c>
      <c r="AE106" s="1">
        <f t="shared" si="84"/>
        <v>67078</v>
      </c>
      <c r="AF106" s="1"/>
      <c r="AG106" s="2">
        <f t="shared" si="84"/>
        <v>5483535</v>
      </c>
      <c r="AJ106" s="9">
        <v>1999</v>
      </c>
      <c r="AK106" s="1">
        <f t="shared" si="89"/>
        <v>9.872876038507366</v>
      </c>
      <c r="AL106" s="1">
        <f>(C106/AB106)*100000</f>
        <v>37.9428783202776</v>
      </c>
      <c r="AM106" s="1">
        <f>(D106/AC106)*100000</f>
        <v>8.991997122560921</v>
      </c>
      <c r="AN106" s="1">
        <f>(E106/AD106)*100000</f>
        <v>0</v>
      </c>
      <c r="AO106" s="1">
        <f>(F106/AE106)*100000</f>
        <v>2.981603506365724</v>
      </c>
      <c r="AP106" s="1"/>
      <c r="AQ106" s="1">
        <f t="shared" si="94"/>
        <v>14.333819333696237</v>
      </c>
      <c r="AR106" s="1">
        <f t="shared" si="95"/>
        <v>2.3009134626446697</v>
      </c>
    </row>
    <row r="107" spans="1:14" s="4" customFormat="1" ht="12.75">
      <c r="A107" s="13" t="s">
        <v>14</v>
      </c>
      <c r="B107" s="21">
        <f aca="true" t="shared" si="97" ref="B107:G107">SUM(B90:B106)</f>
        <v>13445</v>
      </c>
      <c r="C107" s="21">
        <f t="shared" si="97"/>
        <v>15736</v>
      </c>
      <c r="D107" s="4">
        <f t="shared" si="97"/>
        <v>3</v>
      </c>
      <c r="E107" s="4">
        <f t="shared" si="97"/>
        <v>3</v>
      </c>
      <c r="F107" s="4">
        <f t="shared" si="97"/>
        <v>2</v>
      </c>
      <c r="G107" s="4">
        <f t="shared" si="97"/>
        <v>0</v>
      </c>
      <c r="H107" s="21">
        <f t="shared" si="77"/>
        <v>29189</v>
      </c>
      <c r="J107" s="13" t="s">
        <v>14</v>
      </c>
      <c r="K107" s="21">
        <f>B107</f>
        <v>13445</v>
      </c>
      <c r="L107" s="21">
        <f>C107</f>
        <v>15736</v>
      </c>
      <c r="M107" s="21">
        <f t="shared" si="82"/>
        <v>8</v>
      </c>
      <c r="N107" s="21">
        <f>H107</f>
        <v>29189</v>
      </c>
    </row>
    <row r="109" spans="26:33" ht="12.75">
      <c r="Z109" s="30" t="str">
        <f>CONCATENATE("Percent of Total Population, By Race: ",$A$1)</f>
        <v>Percent of Total Population, By Race: TENNESSEE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26</v>
      </c>
      <c r="AA110" s="19" t="s">
        <v>12</v>
      </c>
      <c r="AB110" s="19" t="s">
        <v>13</v>
      </c>
      <c r="AC110" s="19" t="s">
        <v>29</v>
      </c>
      <c r="AD110" s="19" t="s">
        <v>30</v>
      </c>
      <c r="AE110" s="19" t="s">
        <v>27</v>
      </c>
      <c r="AF110" s="19" t="s">
        <v>31</v>
      </c>
      <c r="AG110" s="19" t="s">
        <v>34</v>
      </c>
    </row>
    <row r="111" spans="26:33" ht="12.75">
      <c r="Z111" s="9">
        <v>1983</v>
      </c>
      <c r="AA111" s="2">
        <f aca="true" t="shared" si="98" ref="AA111:AE120">(AA90/$AG90)*100</f>
        <v>83.13735042148093</v>
      </c>
      <c r="AB111" s="2">
        <f t="shared" si="98"/>
        <v>15.589279276185897</v>
      </c>
      <c r="AC111" s="1">
        <f t="shared" si="98"/>
        <v>0.13208834789774582</v>
      </c>
      <c r="AD111" s="1">
        <f t="shared" si="98"/>
        <v>0.43751180318299654</v>
      </c>
      <c r="AE111" s="1">
        <f t="shared" si="98"/>
        <v>0.703770151252425</v>
      </c>
      <c r="AF111" s="1">
        <f>100-AA111-AB111</f>
        <v>1.2733703023331717</v>
      </c>
      <c r="AG111" s="26">
        <f>AB111/AA111</f>
        <v>0.18751234189149665</v>
      </c>
    </row>
    <row r="112" spans="26:33" ht="12.75">
      <c r="Z112" s="9">
        <v>1984</v>
      </c>
      <c r="AA112" s="2">
        <f t="shared" si="98"/>
        <v>83.11656583613947</v>
      </c>
      <c r="AB112" s="2">
        <f t="shared" si="98"/>
        <v>15.579884704555958</v>
      </c>
      <c r="AC112" s="1">
        <f t="shared" si="98"/>
        <v>0.1403746995247445</v>
      </c>
      <c r="AD112" s="1">
        <f t="shared" si="98"/>
        <v>0.4649711889410597</v>
      </c>
      <c r="AE112" s="1">
        <f t="shared" si="98"/>
        <v>0.6982035708387618</v>
      </c>
      <c r="AF112" s="1">
        <f aca="true" t="shared" si="99" ref="AF112:AF127">100-AA112-AB112</f>
        <v>1.3035494593045698</v>
      </c>
      <c r="AG112" s="26">
        <f aca="true" t="shared" si="100" ref="AG112:AG127">AB112/AA112</f>
        <v>0.187446203387072</v>
      </c>
    </row>
    <row r="113" spans="26:33" ht="12.75">
      <c r="Z113" s="9">
        <v>1985</v>
      </c>
      <c r="AA113" s="2">
        <f t="shared" si="98"/>
        <v>83.05554942892238</v>
      </c>
      <c r="AB113" s="2">
        <f t="shared" si="98"/>
        <v>15.605785935813998</v>
      </c>
      <c r="AC113" s="1">
        <f t="shared" si="98"/>
        <v>0.15036171642246848</v>
      </c>
      <c r="AD113" s="1">
        <f t="shared" si="98"/>
        <v>0.4967026460268878</v>
      </c>
      <c r="AE113" s="1">
        <f t="shared" si="98"/>
        <v>0.6916002728142624</v>
      </c>
      <c r="AF113" s="1">
        <f t="shared" si="99"/>
        <v>1.3386646352636262</v>
      </c>
      <c r="AG113" s="26">
        <f t="shared" si="100"/>
        <v>0.18789576425798232</v>
      </c>
    </row>
    <row r="114" spans="26:33" ht="12.75">
      <c r="Z114" s="9">
        <v>1986</v>
      </c>
      <c r="AA114" s="2">
        <f t="shared" si="98"/>
        <v>82.98488495421338</v>
      </c>
      <c r="AB114" s="2">
        <f t="shared" si="98"/>
        <v>15.644682258212237</v>
      </c>
      <c r="AC114" s="1">
        <f t="shared" si="98"/>
        <v>0.15924124690159075</v>
      </c>
      <c r="AD114" s="1">
        <f t="shared" si="98"/>
        <v>0.525415924377923</v>
      </c>
      <c r="AE114" s="1">
        <f t="shared" si="98"/>
        <v>0.6857756162948575</v>
      </c>
      <c r="AF114" s="1">
        <f t="shared" si="99"/>
        <v>1.3704327875743783</v>
      </c>
      <c r="AG114" s="26">
        <f t="shared" si="100"/>
        <v>0.18852447969102004</v>
      </c>
    </row>
    <row r="115" spans="26:33" ht="12.75">
      <c r="Z115" s="9">
        <v>1987</v>
      </c>
      <c r="AA115" s="2">
        <f t="shared" si="98"/>
        <v>82.89896651410356</v>
      </c>
      <c r="AB115" s="2">
        <f t="shared" si="98"/>
        <v>15.699217573128156</v>
      </c>
      <c r="AC115" s="1">
        <f t="shared" si="98"/>
        <v>0.16887106442294164</v>
      </c>
      <c r="AD115" s="1">
        <f t="shared" si="98"/>
        <v>0.5517946183298595</v>
      </c>
      <c r="AE115" s="1">
        <f t="shared" si="98"/>
        <v>0.6811502300154779</v>
      </c>
      <c r="AF115" s="1">
        <f t="shared" si="99"/>
        <v>1.4018159127682814</v>
      </c>
      <c r="AG115" s="26">
        <f t="shared" si="100"/>
        <v>0.18937772367110578</v>
      </c>
    </row>
    <row r="116" spans="26:33" ht="12.75">
      <c r="Z116" s="9">
        <v>1988</v>
      </c>
      <c r="AA116" s="2">
        <f t="shared" si="98"/>
        <v>82.75967967326159</v>
      </c>
      <c r="AB116" s="2">
        <f t="shared" si="98"/>
        <v>15.799082250913488</v>
      </c>
      <c r="AC116" s="1">
        <f t="shared" si="98"/>
        <v>0.1800536698040063</v>
      </c>
      <c r="AD116" s="1">
        <f t="shared" si="98"/>
        <v>0.5827741951136466</v>
      </c>
      <c r="AE116" s="1">
        <f t="shared" si="98"/>
        <v>0.6784102109072752</v>
      </c>
      <c r="AF116" s="1">
        <f t="shared" si="99"/>
        <v>1.4412380758249252</v>
      </c>
      <c r="AG116" s="26">
        <f t="shared" si="100"/>
        <v>0.19090313439212034</v>
      </c>
    </row>
    <row r="117" spans="26:33" ht="12.75">
      <c r="Z117" s="9">
        <v>1989</v>
      </c>
      <c r="AA117" s="2">
        <f t="shared" si="98"/>
        <v>82.65420365918196</v>
      </c>
      <c r="AB117" s="2">
        <f t="shared" si="98"/>
        <v>15.86627425881244</v>
      </c>
      <c r="AC117" s="1">
        <f t="shared" si="98"/>
        <v>0.19122570050343263</v>
      </c>
      <c r="AD117" s="1">
        <f t="shared" si="98"/>
        <v>0.6147526209333124</v>
      </c>
      <c r="AE117" s="1">
        <f t="shared" si="98"/>
        <v>0.6735437605688609</v>
      </c>
      <c r="AF117" s="1">
        <f t="shared" si="99"/>
        <v>1.4795220820055999</v>
      </c>
      <c r="AG117" s="26">
        <f t="shared" si="100"/>
        <v>0.19195967726258378</v>
      </c>
    </row>
    <row r="118" spans="26:33" ht="12.75">
      <c r="Z118" s="9">
        <v>1990</v>
      </c>
      <c r="AA118" s="2">
        <f t="shared" si="98"/>
        <v>82.56810068895066</v>
      </c>
      <c r="AB118" s="2">
        <f t="shared" si="98"/>
        <v>15.915856170559762</v>
      </c>
      <c r="AC118" s="1">
        <f t="shared" si="98"/>
        <v>0.199136061518505</v>
      </c>
      <c r="AD118" s="1">
        <f t="shared" si="98"/>
        <v>0.6418196770720149</v>
      </c>
      <c r="AE118" s="1">
        <f t="shared" si="98"/>
        <v>0.6750874018990616</v>
      </c>
      <c r="AF118" s="1">
        <f t="shared" si="99"/>
        <v>1.5160431404895736</v>
      </c>
      <c r="AG118" s="26">
        <f t="shared" si="100"/>
        <v>0.19276035221541235</v>
      </c>
    </row>
    <row r="119" spans="26:33" ht="12.75">
      <c r="Z119" s="9">
        <v>1991</v>
      </c>
      <c r="AA119" s="2">
        <f t="shared" si="98"/>
        <v>82.43953873204273</v>
      </c>
      <c r="AB119" s="2">
        <f t="shared" si="98"/>
        <v>15.986157756616992</v>
      </c>
      <c r="AC119" s="1">
        <f t="shared" si="98"/>
        <v>0.19966095842920173</v>
      </c>
      <c r="AD119" s="1">
        <f t="shared" si="98"/>
        <v>0.6645999119446052</v>
      </c>
      <c r="AE119" s="1">
        <f t="shared" si="98"/>
        <v>0.7100426409664585</v>
      </c>
      <c r="AF119" s="1">
        <f t="shared" si="99"/>
        <v>1.5743035113402737</v>
      </c>
      <c r="AG119" s="26">
        <f t="shared" si="100"/>
        <v>0.19391372152842318</v>
      </c>
    </row>
    <row r="120" spans="26:33" ht="12.75">
      <c r="Z120" s="9">
        <v>1992</v>
      </c>
      <c r="AA120" s="2">
        <f t="shared" si="98"/>
        <v>82.28605550180605</v>
      </c>
      <c r="AB120" s="2">
        <f t="shared" si="98"/>
        <v>16.087857217362828</v>
      </c>
      <c r="AC120" s="1">
        <f t="shared" si="98"/>
        <v>0.19840450706113028</v>
      </c>
      <c r="AD120" s="1">
        <f t="shared" si="98"/>
        <v>0.6943359980725964</v>
      </c>
      <c r="AE120" s="1">
        <f t="shared" si="98"/>
        <v>0.7333467756974024</v>
      </c>
      <c r="AF120" s="1">
        <f t="shared" si="99"/>
        <v>1.6260872808311255</v>
      </c>
      <c r="AG120" s="26">
        <f t="shared" si="100"/>
        <v>0.19551134295178027</v>
      </c>
    </row>
    <row r="121" spans="26:33" ht="12.75">
      <c r="Z121" s="9">
        <v>1993</v>
      </c>
      <c r="AA121" s="2">
        <f aca="true" t="shared" si="101" ref="AA121:AE127">(AA100/$AG100)*100</f>
        <v>82.08071469892046</v>
      </c>
      <c r="AB121" s="2">
        <f t="shared" si="101"/>
        <v>16.205212847245573</v>
      </c>
      <c r="AC121" s="1">
        <f t="shared" si="101"/>
        <v>0.2000524611722437</v>
      </c>
      <c r="AD121" s="1">
        <f t="shared" si="101"/>
        <v>0.7367373319443313</v>
      </c>
      <c r="AE121" s="1">
        <f t="shared" si="101"/>
        <v>0.7772826607173967</v>
      </c>
      <c r="AF121" s="1">
        <f t="shared" si="99"/>
        <v>1.7140724538339676</v>
      </c>
      <c r="AG121" s="26">
        <f t="shared" si="100"/>
        <v>0.197430211307099</v>
      </c>
    </row>
    <row r="122" spans="26:33" ht="12.75">
      <c r="Z122" s="9">
        <v>1994</v>
      </c>
      <c r="AA122" s="2">
        <f t="shared" si="101"/>
        <v>81.90937235135432</v>
      </c>
      <c r="AB122" s="2">
        <f t="shared" si="101"/>
        <v>16.26347855594482</v>
      </c>
      <c r="AC122" s="1">
        <f t="shared" si="101"/>
        <v>0.20420234994429615</v>
      </c>
      <c r="AD122" s="1">
        <f t="shared" si="101"/>
        <v>0.7821397415774036</v>
      </c>
      <c r="AE122" s="1">
        <f t="shared" si="101"/>
        <v>0.8408070011791557</v>
      </c>
      <c r="AF122" s="1">
        <f t="shared" si="99"/>
        <v>1.8271490927008607</v>
      </c>
      <c r="AG122" s="26">
        <f t="shared" si="100"/>
        <v>0.19855454985275456</v>
      </c>
    </row>
    <row r="123" spans="26:33" ht="12.75">
      <c r="Z123" s="9">
        <v>1995</v>
      </c>
      <c r="AA123" s="2">
        <f t="shared" si="101"/>
        <v>81.78190433888018</v>
      </c>
      <c r="AB123" s="2">
        <f t="shared" si="101"/>
        <v>16.275704194179617</v>
      </c>
      <c r="AC123" s="1">
        <f t="shared" si="101"/>
        <v>0.20405756884724932</v>
      </c>
      <c r="AD123" s="1">
        <f t="shared" si="101"/>
        <v>0.827086634124302</v>
      </c>
      <c r="AE123" s="1">
        <f t="shared" si="101"/>
        <v>0.9112472639686422</v>
      </c>
      <c r="AF123" s="1">
        <f t="shared" si="99"/>
        <v>1.942391466940201</v>
      </c>
      <c r="AG123" s="26">
        <f t="shared" si="100"/>
        <v>0.19901351436789588</v>
      </c>
    </row>
    <row r="124" spans="26:33" ht="12.75">
      <c r="Z124" s="9">
        <v>1996</v>
      </c>
      <c r="AA124" s="2">
        <f t="shared" si="101"/>
        <v>81.60993650980055</v>
      </c>
      <c r="AB124" s="2">
        <f t="shared" si="101"/>
        <v>16.32491941396905</v>
      </c>
      <c r="AC124" s="1">
        <f t="shared" si="101"/>
        <v>0.2053795786491056</v>
      </c>
      <c r="AD124" s="1">
        <f t="shared" si="101"/>
        <v>0.8702990227297023</v>
      </c>
      <c r="AE124" s="1">
        <f t="shared" si="101"/>
        <v>0.9894654748515876</v>
      </c>
      <c r="AF124" s="1">
        <f t="shared" si="99"/>
        <v>2.0651440762304034</v>
      </c>
      <c r="AG124" s="26">
        <f t="shared" si="100"/>
        <v>0.2000359283701757</v>
      </c>
    </row>
    <row r="125" spans="26:33" ht="12.75">
      <c r="Z125" s="9">
        <v>1997</v>
      </c>
      <c r="AA125" s="2">
        <f t="shared" si="101"/>
        <v>81.47793232712948</v>
      </c>
      <c r="AB125" s="2">
        <f t="shared" si="101"/>
        <v>16.36699759948669</v>
      </c>
      <c r="AC125" s="1">
        <f t="shared" si="101"/>
        <v>0.20537580369598354</v>
      </c>
      <c r="AD125" s="1">
        <f t="shared" si="101"/>
        <v>0.8953537210559285</v>
      </c>
      <c r="AE125" s="1">
        <f t="shared" si="101"/>
        <v>1.0543405486319157</v>
      </c>
      <c r="AF125" s="1">
        <f t="shared" si="99"/>
        <v>2.155070073383829</v>
      </c>
      <c r="AG125" s="26">
        <f t="shared" si="100"/>
        <v>0.20087644754869433</v>
      </c>
    </row>
    <row r="126" spans="26:33" ht="12.75">
      <c r="Z126" s="9">
        <v>1998</v>
      </c>
      <c r="AA126" s="2">
        <f t="shared" si="101"/>
        <v>81.26828402708867</v>
      </c>
      <c r="AB126" s="2">
        <f t="shared" si="101"/>
        <v>16.45556455663955</v>
      </c>
      <c r="AC126" s="1">
        <f t="shared" si="101"/>
        <v>0.20229430084126085</v>
      </c>
      <c r="AD126" s="1">
        <f t="shared" si="101"/>
        <v>0.9288971426436202</v>
      </c>
      <c r="AE126" s="1">
        <f t="shared" si="101"/>
        <v>1.1449599727869069</v>
      </c>
      <c r="AF126" s="1">
        <f t="shared" si="99"/>
        <v>2.27615141627178</v>
      </c>
      <c r="AG126" s="26">
        <f t="shared" si="100"/>
        <v>0.20248445938829615</v>
      </c>
    </row>
    <row r="127" spans="26:33" ht="12.75">
      <c r="Z127" s="9">
        <v>1999</v>
      </c>
      <c r="AA127" s="2">
        <f t="shared" si="101"/>
        <v>81.088677285729</v>
      </c>
      <c r="AB127" s="2">
        <f t="shared" si="101"/>
        <v>16.53360469113446</v>
      </c>
      <c r="AC127" s="1">
        <f t="shared" si="101"/>
        <v>0.20280713080157234</v>
      </c>
      <c r="AD127" s="1">
        <f t="shared" si="101"/>
        <v>0.9516488907246876</v>
      </c>
      <c r="AE127" s="1">
        <f t="shared" si="101"/>
        <v>1.223262001610275</v>
      </c>
      <c r="AF127" s="1">
        <f t="shared" si="99"/>
        <v>2.3777180231365342</v>
      </c>
      <c r="AG127" s="26">
        <f t="shared" si="100"/>
        <v>0.20389535561019997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76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0</v>
      </c>
    </row>
    <row r="2" spans="1:14" ht="28.5" customHeight="1">
      <c r="A2" s="31" t="str">
        <f>CONCATENATE("New Admissions for Violent Offenses, BW Only: ",$A$1)</f>
        <v>New Admissions for Violent Offenses, BW Only: TENNESSEE</v>
      </c>
      <c r="B2" s="31"/>
      <c r="C2" s="31"/>
      <c r="D2" s="31"/>
      <c r="F2" s="31" t="str">
        <f>CONCATENATE("Total Population, BW Only: ",$A$1)</f>
        <v>Total Population, BW Only: TENNESSEE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TENNESSEE</v>
      </c>
      <c r="L2" s="31"/>
      <c r="M2" s="31"/>
      <c r="N2" s="31"/>
    </row>
    <row r="3" spans="1:14" ht="12.75">
      <c r="A3" s="24" t="s">
        <v>26</v>
      </c>
      <c r="B3" s="25" t="s">
        <v>12</v>
      </c>
      <c r="C3" s="25" t="s">
        <v>13</v>
      </c>
      <c r="D3" s="25" t="s">
        <v>14</v>
      </c>
      <c r="F3" s="24" t="s">
        <v>26</v>
      </c>
      <c r="G3" s="25" t="s">
        <v>12</v>
      </c>
      <c r="H3" s="25" t="s">
        <v>13</v>
      </c>
      <c r="I3" s="25" t="s">
        <v>14</v>
      </c>
      <c r="K3" s="24" t="s">
        <v>26</v>
      </c>
      <c r="L3" s="25" t="s">
        <v>12</v>
      </c>
      <c r="M3" s="25" t="s">
        <v>13</v>
      </c>
      <c r="N3" s="25" t="s">
        <v>14</v>
      </c>
    </row>
    <row r="4" spans="1:19" ht="12.75">
      <c r="A4" s="9">
        <v>1983</v>
      </c>
      <c r="B4">
        <v>341</v>
      </c>
      <c r="C4">
        <v>347</v>
      </c>
      <c r="D4">
        <v>688</v>
      </c>
      <c r="F4" s="9">
        <v>1983</v>
      </c>
      <c r="G4">
        <v>3874001</v>
      </c>
      <c r="H4">
        <v>726423</v>
      </c>
      <c r="I4" s="1">
        <f>G4+H4</f>
        <v>4600424</v>
      </c>
      <c r="J4" s="1"/>
      <c r="K4" s="9">
        <f>F4</f>
        <v>1983</v>
      </c>
      <c r="L4" s="1">
        <f aca="true" t="shared" si="0" ref="L4:N7">(B4/G4)*100000</f>
        <v>8.802269281809684</v>
      </c>
      <c r="M4" s="1">
        <f t="shared" si="0"/>
        <v>47.76831130071597</v>
      </c>
      <c r="N4" s="1">
        <f t="shared" si="0"/>
        <v>14.95514326505557</v>
      </c>
      <c r="P4" s="6"/>
      <c r="Q4" s="6"/>
      <c r="R4" s="6"/>
      <c r="S4" s="6"/>
    </row>
    <row r="5" spans="1:19" ht="12.75">
      <c r="A5" s="9">
        <v>1984</v>
      </c>
      <c r="B5">
        <v>369</v>
      </c>
      <c r="C5">
        <v>328</v>
      </c>
      <c r="D5">
        <v>697</v>
      </c>
      <c r="F5" s="9">
        <v>1984</v>
      </c>
      <c r="G5">
        <v>3895459</v>
      </c>
      <c r="H5">
        <v>730189</v>
      </c>
      <c r="I5" s="1">
        <f aca="true" t="shared" si="1" ref="I5:I20">G5+H5</f>
        <v>4625648</v>
      </c>
      <c r="K5" s="9">
        <f aca="true" t="shared" si="2" ref="K5:K20">F5</f>
        <v>1984</v>
      </c>
      <c r="L5" s="1">
        <f t="shared" si="0"/>
        <v>9.472567931019169</v>
      </c>
      <c r="M5" s="1">
        <f t="shared" si="0"/>
        <v>44.9198769085812</v>
      </c>
      <c r="N5" s="1">
        <f t="shared" si="0"/>
        <v>15.068159099006236</v>
      </c>
      <c r="P5" s="6"/>
      <c r="Q5" s="6"/>
      <c r="R5" s="6"/>
      <c r="S5" s="6"/>
    </row>
    <row r="6" spans="1:19" ht="12.75">
      <c r="A6" s="9">
        <v>1985</v>
      </c>
      <c r="B6">
        <v>373</v>
      </c>
      <c r="C6">
        <v>255</v>
      </c>
      <c r="D6">
        <v>628</v>
      </c>
      <c r="F6" s="9">
        <v>1985</v>
      </c>
      <c r="G6">
        <v>3916315</v>
      </c>
      <c r="H6">
        <v>735859</v>
      </c>
      <c r="I6" s="1">
        <f t="shared" si="1"/>
        <v>4652174</v>
      </c>
      <c r="K6" s="9">
        <f t="shared" si="2"/>
        <v>1985</v>
      </c>
      <c r="L6" s="1">
        <f t="shared" si="0"/>
        <v>9.524259412228076</v>
      </c>
      <c r="M6" s="1">
        <f t="shared" si="0"/>
        <v>34.653377888970574</v>
      </c>
      <c r="N6" s="1">
        <f t="shared" si="0"/>
        <v>13.499065168241772</v>
      </c>
      <c r="P6" s="6"/>
      <c r="Q6" s="6"/>
      <c r="R6" s="6"/>
      <c r="S6" s="6"/>
    </row>
    <row r="7" spans="1:19" ht="12.75">
      <c r="A7" s="9">
        <v>1986</v>
      </c>
      <c r="B7">
        <v>445</v>
      </c>
      <c r="C7">
        <v>388</v>
      </c>
      <c r="D7">
        <v>833</v>
      </c>
      <c r="F7" s="9">
        <v>1986</v>
      </c>
      <c r="G7">
        <v>3932423</v>
      </c>
      <c r="H7">
        <v>741358</v>
      </c>
      <c r="I7" s="1">
        <f t="shared" si="1"/>
        <v>4673781</v>
      </c>
      <c r="K7" s="9">
        <f t="shared" si="2"/>
        <v>1986</v>
      </c>
      <c r="L7" s="1">
        <f t="shared" si="0"/>
        <v>11.316178346022287</v>
      </c>
      <c r="M7" s="1">
        <f t="shared" si="0"/>
        <v>52.33638808780643</v>
      </c>
      <c r="N7" s="1">
        <f t="shared" si="0"/>
        <v>17.82282909704156</v>
      </c>
      <c r="P7" s="6"/>
      <c r="Q7" s="6"/>
      <c r="R7" s="6"/>
      <c r="S7" s="6"/>
    </row>
    <row r="8" spans="1:19" ht="12.75">
      <c r="A8" s="9">
        <v>1987</v>
      </c>
      <c r="B8">
        <v>438</v>
      </c>
      <c r="C8">
        <v>384</v>
      </c>
      <c r="D8">
        <v>822</v>
      </c>
      <c r="F8" s="9">
        <v>1987</v>
      </c>
      <c r="G8">
        <v>3965007</v>
      </c>
      <c r="H8">
        <v>750884</v>
      </c>
      <c r="I8" s="1">
        <f t="shared" si="1"/>
        <v>4715891</v>
      </c>
      <c r="K8" s="9">
        <f t="shared" si="2"/>
        <v>1987</v>
      </c>
      <c r="L8" s="1">
        <f aca="true" t="shared" si="3" ref="L8:L20">(B8/G8)*100000</f>
        <v>11.04663875751039</v>
      </c>
      <c r="M8" s="1">
        <f aca="true" t="shared" si="4" ref="M8:N19">(C8/H8)*100000</f>
        <v>51.13972331278866</v>
      </c>
      <c r="N8" s="1">
        <f t="shared" si="4"/>
        <v>17.430428311426198</v>
      </c>
      <c r="P8" s="6"/>
      <c r="Q8" s="6"/>
      <c r="R8" s="6"/>
      <c r="S8" s="6"/>
    </row>
    <row r="9" spans="1:19" ht="12.75">
      <c r="A9" s="9">
        <v>1988</v>
      </c>
      <c r="B9">
        <v>529</v>
      </c>
      <c r="C9">
        <v>458</v>
      </c>
      <c r="D9">
        <v>987</v>
      </c>
      <c r="F9" s="9">
        <v>1988</v>
      </c>
      <c r="G9">
        <v>3991045</v>
      </c>
      <c r="H9">
        <v>761903</v>
      </c>
      <c r="I9" s="1">
        <f t="shared" si="1"/>
        <v>4752948</v>
      </c>
      <c r="K9" s="9">
        <f t="shared" si="2"/>
        <v>1988</v>
      </c>
      <c r="L9" s="1">
        <f t="shared" si="3"/>
        <v>13.254673901196302</v>
      </c>
      <c r="M9" s="1">
        <f t="shared" si="4"/>
        <v>60.112639010477714</v>
      </c>
      <c r="N9" s="1">
        <f t="shared" si="4"/>
        <v>20.766059296251505</v>
      </c>
      <c r="P9" s="6"/>
      <c r="Q9" s="6"/>
      <c r="R9" s="6"/>
      <c r="S9" s="6"/>
    </row>
    <row r="10" spans="1:19" ht="12.75">
      <c r="A10" s="9">
        <v>1989</v>
      </c>
      <c r="B10">
        <v>516</v>
      </c>
      <c r="C10">
        <v>507</v>
      </c>
      <c r="D10">
        <v>1023</v>
      </c>
      <c r="F10" s="9">
        <v>1989</v>
      </c>
      <c r="G10">
        <v>4012426</v>
      </c>
      <c r="H10">
        <v>770224</v>
      </c>
      <c r="I10" s="1">
        <f t="shared" si="1"/>
        <v>4782650</v>
      </c>
      <c r="K10" s="9">
        <f t="shared" si="2"/>
        <v>1989</v>
      </c>
      <c r="L10" s="1">
        <f t="shared" si="3"/>
        <v>12.860050253886302</v>
      </c>
      <c r="M10" s="1">
        <f t="shared" si="4"/>
        <v>65.82500675128274</v>
      </c>
      <c r="N10" s="1">
        <f t="shared" si="4"/>
        <v>21.389815269777216</v>
      </c>
      <c r="P10" s="6"/>
      <c r="Q10" s="6"/>
      <c r="R10" s="6"/>
      <c r="S10" s="6"/>
    </row>
    <row r="11" spans="1:19" ht="12.75">
      <c r="A11" s="9">
        <v>1990</v>
      </c>
      <c r="B11">
        <v>558</v>
      </c>
      <c r="C11">
        <v>577</v>
      </c>
      <c r="D11">
        <v>1135</v>
      </c>
      <c r="F11" s="9">
        <v>1990</v>
      </c>
      <c r="G11">
        <v>4038097</v>
      </c>
      <c r="H11">
        <v>778385</v>
      </c>
      <c r="I11" s="1">
        <f t="shared" si="1"/>
        <v>4816482</v>
      </c>
      <c r="K11" s="9">
        <f t="shared" si="2"/>
        <v>1990</v>
      </c>
      <c r="L11" s="1">
        <f t="shared" si="3"/>
        <v>13.818390197164655</v>
      </c>
      <c r="M11" s="1">
        <f t="shared" si="4"/>
        <v>74.12784162079177</v>
      </c>
      <c r="N11" s="1">
        <f t="shared" si="4"/>
        <v>23.564917298559404</v>
      </c>
      <c r="P11" s="6"/>
      <c r="Q11" s="6"/>
      <c r="R11" s="6"/>
      <c r="S11" s="6"/>
    </row>
    <row r="12" spans="1:19" ht="12.75">
      <c r="A12" s="9">
        <v>1991</v>
      </c>
      <c r="B12">
        <v>603</v>
      </c>
      <c r="C12">
        <v>633</v>
      </c>
      <c r="D12">
        <v>1236</v>
      </c>
      <c r="F12" s="9">
        <v>1991</v>
      </c>
      <c r="G12">
        <v>4078190</v>
      </c>
      <c r="H12">
        <v>790817</v>
      </c>
      <c r="I12" s="1">
        <f t="shared" si="1"/>
        <v>4869007</v>
      </c>
      <c r="K12" s="9">
        <f t="shared" si="2"/>
        <v>1991</v>
      </c>
      <c r="L12" s="1">
        <f t="shared" si="3"/>
        <v>14.785971227431778</v>
      </c>
      <c r="M12" s="1">
        <f t="shared" si="4"/>
        <v>80.04380280140664</v>
      </c>
      <c r="N12" s="1">
        <f t="shared" si="4"/>
        <v>25.385052845477528</v>
      </c>
      <c r="P12" s="6"/>
      <c r="Q12" s="6"/>
      <c r="R12" s="6"/>
      <c r="S12" s="6"/>
    </row>
    <row r="13" spans="1:19" ht="12.75">
      <c r="A13" s="9">
        <v>1992</v>
      </c>
      <c r="B13">
        <v>135</v>
      </c>
      <c r="C13">
        <v>46</v>
      </c>
      <c r="D13">
        <v>181</v>
      </c>
      <c r="F13" s="9">
        <v>1992</v>
      </c>
      <c r="G13">
        <v>4125822</v>
      </c>
      <c r="H13">
        <v>806645</v>
      </c>
      <c r="I13" s="1">
        <f t="shared" si="1"/>
        <v>4932467</v>
      </c>
      <c r="K13" s="9">
        <f t="shared" si="2"/>
        <v>1992</v>
      </c>
      <c r="L13" s="1">
        <f t="shared" si="3"/>
        <v>3.2720752373708804</v>
      </c>
      <c r="M13" s="1">
        <f t="shared" si="4"/>
        <v>5.702632508724408</v>
      </c>
      <c r="N13" s="1">
        <f t="shared" si="4"/>
        <v>3.6695633239918277</v>
      </c>
      <c r="P13" s="6"/>
      <c r="Q13" s="6"/>
      <c r="R13" s="6"/>
      <c r="S13" s="6"/>
    </row>
    <row r="14" spans="1:19" ht="12.75">
      <c r="A14" s="9">
        <v>1993</v>
      </c>
      <c r="B14">
        <v>242</v>
      </c>
      <c r="C14">
        <v>194</v>
      </c>
      <c r="D14">
        <v>436</v>
      </c>
      <c r="F14" s="9">
        <v>1993</v>
      </c>
      <c r="G14">
        <v>4174351</v>
      </c>
      <c r="H14">
        <v>824143</v>
      </c>
      <c r="I14" s="1">
        <f t="shared" si="1"/>
        <v>4998494</v>
      </c>
      <c r="K14" s="9">
        <f t="shared" si="2"/>
        <v>1993</v>
      </c>
      <c r="L14" s="1">
        <f t="shared" si="3"/>
        <v>5.797308372008008</v>
      </c>
      <c r="M14" s="1">
        <f t="shared" si="4"/>
        <v>23.539604170635435</v>
      </c>
      <c r="N14" s="1">
        <f t="shared" si="4"/>
        <v>8.722627255329305</v>
      </c>
      <c r="P14" s="6"/>
      <c r="Q14" s="6"/>
      <c r="R14" s="6"/>
      <c r="S14" s="6"/>
    </row>
    <row r="15" spans="1:19" ht="12.75">
      <c r="A15" s="9">
        <v>1994</v>
      </c>
      <c r="B15">
        <v>112</v>
      </c>
      <c r="C15">
        <v>43</v>
      </c>
      <c r="D15">
        <v>155</v>
      </c>
      <c r="F15" s="9">
        <v>1994</v>
      </c>
      <c r="G15">
        <v>4228994</v>
      </c>
      <c r="H15">
        <v>839686</v>
      </c>
      <c r="I15" s="1">
        <f t="shared" si="1"/>
        <v>5068680</v>
      </c>
      <c r="K15" s="9">
        <f t="shared" si="2"/>
        <v>1994</v>
      </c>
      <c r="L15" s="1">
        <f t="shared" si="3"/>
        <v>2.6483839891945933</v>
      </c>
      <c r="M15" s="1">
        <f t="shared" si="4"/>
        <v>5.120961883370688</v>
      </c>
      <c r="N15" s="1">
        <f t="shared" si="4"/>
        <v>3.0579953755218323</v>
      </c>
      <c r="P15" s="6"/>
      <c r="Q15" s="6"/>
      <c r="R15" s="6"/>
      <c r="S15" s="6"/>
    </row>
    <row r="16" spans="1:19" ht="12.75">
      <c r="A16" s="9">
        <v>1995</v>
      </c>
      <c r="B16">
        <v>155</v>
      </c>
      <c r="C16">
        <v>48</v>
      </c>
      <c r="D16">
        <v>203</v>
      </c>
      <c r="F16" s="9">
        <v>1995</v>
      </c>
      <c r="G16">
        <v>4286327</v>
      </c>
      <c r="H16">
        <v>853037</v>
      </c>
      <c r="I16" s="1">
        <f t="shared" si="1"/>
        <v>5139364</v>
      </c>
      <c r="K16" s="9">
        <f t="shared" si="2"/>
        <v>1995</v>
      </c>
      <c r="L16" s="1">
        <f t="shared" si="3"/>
        <v>3.6161496778010638</v>
      </c>
      <c r="M16" s="1">
        <f t="shared" si="4"/>
        <v>5.626954047714226</v>
      </c>
      <c r="N16" s="1">
        <f t="shared" si="4"/>
        <v>3.9499050855319844</v>
      </c>
      <c r="P16" s="6"/>
      <c r="Q16" s="6"/>
      <c r="R16" s="6"/>
      <c r="S16" s="6"/>
    </row>
    <row r="17" spans="1:19" ht="12.75">
      <c r="A17" s="9">
        <v>1996</v>
      </c>
      <c r="B17">
        <v>132</v>
      </c>
      <c r="C17">
        <v>56</v>
      </c>
      <c r="D17">
        <v>188</v>
      </c>
      <c r="F17" s="9">
        <v>1996</v>
      </c>
      <c r="G17">
        <v>4336406</v>
      </c>
      <c r="H17">
        <v>867437</v>
      </c>
      <c r="I17" s="1">
        <f t="shared" si="1"/>
        <v>5203843</v>
      </c>
      <c r="K17" s="9">
        <f t="shared" si="2"/>
        <v>1996</v>
      </c>
      <c r="L17" s="1">
        <f t="shared" si="3"/>
        <v>3.0439954192481053</v>
      </c>
      <c r="M17" s="1">
        <f t="shared" si="4"/>
        <v>6.455800248317746</v>
      </c>
      <c r="N17" s="1">
        <f t="shared" si="4"/>
        <v>3.61271468028532</v>
      </c>
      <c r="P17" s="6"/>
      <c r="Q17" s="6"/>
      <c r="R17" s="6"/>
      <c r="S17" s="6"/>
    </row>
    <row r="18" spans="1:19" ht="12.75">
      <c r="A18" s="9">
        <v>1997</v>
      </c>
      <c r="B18">
        <v>143</v>
      </c>
      <c r="C18">
        <v>65</v>
      </c>
      <c r="D18">
        <v>208</v>
      </c>
      <c r="F18" s="9">
        <v>1997</v>
      </c>
      <c r="G18">
        <v>4382236</v>
      </c>
      <c r="H18">
        <v>880288</v>
      </c>
      <c r="I18" s="1">
        <f t="shared" si="1"/>
        <v>5262524</v>
      </c>
      <c r="K18" s="9">
        <f t="shared" si="2"/>
        <v>1997</v>
      </c>
      <c r="L18" s="1">
        <f t="shared" si="3"/>
        <v>3.2631743247054703</v>
      </c>
      <c r="M18" s="1">
        <f t="shared" si="4"/>
        <v>7.3839470718673885</v>
      </c>
      <c r="N18" s="1">
        <f t="shared" si="4"/>
        <v>3.9524760362138016</v>
      </c>
      <c r="P18" s="6"/>
      <c r="Q18" s="6"/>
      <c r="R18" s="6"/>
      <c r="S18" s="6"/>
    </row>
    <row r="19" spans="1:19" ht="12.75">
      <c r="A19" s="9">
        <v>1998</v>
      </c>
      <c r="B19">
        <v>193</v>
      </c>
      <c r="C19">
        <v>66</v>
      </c>
      <c r="D19">
        <v>259</v>
      </c>
      <c r="F19" s="9">
        <v>1998</v>
      </c>
      <c r="G19">
        <v>4415045</v>
      </c>
      <c r="H19">
        <v>893978</v>
      </c>
      <c r="I19" s="1">
        <f t="shared" si="1"/>
        <v>5309023</v>
      </c>
      <c r="K19" s="9">
        <f t="shared" si="2"/>
        <v>1998</v>
      </c>
      <c r="L19" s="1">
        <f t="shared" si="3"/>
        <v>4.371416372879552</v>
      </c>
      <c r="M19" s="1">
        <f t="shared" si="4"/>
        <v>7.382732013539483</v>
      </c>
      <c r="N19" s="1">
        <f t="shared" si="4"/>
        <v>4.878487058730015</v>
      </c>
      <c r="P19" s="6"/>
      <c r="Q19" s="6"/>
      <c r="R19" s="6"/>
      <c r="S19" s="6"/>
    </row>
    <row r="20" spans="1:14" ht="12.75">
      <c r="A20" s="9">
        <v>1999</v>
      </c>
      <c r="B20">
        <v>741</v>
      </c>
      <c r="C20">
        <v>725</v>
      </c>
      <c r="D20">
        <v>1466</v>
      </c>
      <c r="F20" s="9">
        <v>1999</v>
      </c>
      <c r="G20">
        <v>4446526</v>
      </c>
      <c r="H20">
        <v>906626</v>
      </c>
      <c r="I20" s="1">
        <f t="shared" si="1"/>
        <v>5353152</v>
      </c>
      <c r="K20" s="9">
        <f t="shared" si="2"/>
        <v>1999</v>
      </c>
      <c r="L20" s="1">
        <f t="shared" si="3"/>
        <v>16.664695090054572</v>
      </c>
      <c r="M20" s="1">
        <f>(C20/H20)*100000</f>
        <v>79.96682204128274</v>
      </c>
      <c r="N20" s="1">
        <f>(D20/I20)*100000</f>
        <v>27.38573461018854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TENNESSEE</v>
      </c>
      <c r="B22" s="31"/>
      <c r="C22" s="31"/>
      <c r="D22" s="31"/>
      <c r="F22" s="31" t="str">
        <f>CONCATENATE("Total Population, BW Only: ",$A$1)</f>
        <v>Total Population, BW Only: TENNESSEE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TENNESSEE</v>
      </c>
      <c r="L22" s="31"/>
      <c r="M22" s="31"/>
      <c r="N22" s="31"/>
    </row>
    <row r="23" spans="1:14" ht="12.75">
      <c r="A23" s="24" t="s">
        <v>26</v>
      </c>
      <c r="B23" s="25" t="s">
        <v>12</v>
      </c>
      <c r="C23" s="25" t="s">
        <v>13</v>
      </c>
      <c r="D23" s="25" t="s">
        <v>14</v>
      </c>
      <c r="F23" s="24" t="s">
        <v>26</v>
      </c>
      <c r="G23" s="25" t="s">
        <v>12</v>
      </c>
      <c r="H23" s="25" t="s">
        <v>13</v>
      </c>
      <c r="I23" s="25" t="s">
        <v>14</v>
      </c>
      <c r="K23" s="24" t="s">
        <v>26</v>
      </c>
      <c r="L23" s="25" t="s">
        <v>12</v>
      </c>
      <c r="M23" s="25" t="s">
        <v>13</v>
      </c>
      <c r="N23" s="25" t="s">
        <v>14</v>
      </c>
    </row>
    <row r="24" spans="1:14" ht="12.75">
      <c r="A24" s="9">
        <v>1983</v>
      </c>
      <c r="B24">
        <v>657</v>
      </c>
      <c r="C24">
        <v>626</v>
      </c>
      <c r="D24">
        <v>1283</v>
      </c>
      <c r="F24" s="9">
        <f>F4</f>
        <v>1983</v>
      </c>
      <c r="G24" s="1">
        <f>G4</f>
        <v>3874001</v>
      </c>
      <c r="H24" s="1">
        <f>H4</f>
        <v>726423</v>
      </c>
      <c r="I24" s="1">
        <f>I4</f>
        <v>4600424</v>
      </c>
      <c r="K24" s="9">
        <f>F24</f>
        <v>1983</v>
      </c>
      <c r="L24" s="1">
        <f aca="true" t="shared" si="5" ref="L24:N27">(B24/G24)*100000</f>
        <v>16.959210903662647</v>
      </c>
      <c r="M24" s="1">
        <f t="shared" si="5"/>
        <v>86.17568551656542</v>
      </c>
      <c r="N24" s="1">
        <f t="shared" si="5"/>
        <v>27.88873373410799</v>
      </c>
    </row>
    <row r="25" spans="1:14" ht="12.75">
      <c r="A25" s="9">
        <v>1984</v>
      </c>
      <c r="B25">
        <v>374</v>
      </c>
      <c r="C25">
        <v>375</v>
      </c>
      <c r="D25">
        <v>749</v>
      </c>
      <c r="F25" s="9">
        <f aca="true" t="shared" si="6" ref="F25:F40">F5</f>
        <v>1984</v>
      </c>
      <c r="G25" s="1">
        <f aca="true" t="shared" si="7" ref="G25:I40">G5</f>
        <v>3895459</v>
      </c>
      <c r="H25" s="1">
        <f t="shared" si="7"/>
        <v>730189</v>
      </c>
      <c r="I25" s="1">
        <f t="shared" si="7"/>
        <v>4625648</v>
      </c>
      <c r="K25" s="9">
        <f aca="true" t="shared" si="8" ref="K25:K40">F25</f>
        <v>1984</v>
      </c>
      <c r="L25" s="1">
        <f t="shared" si="5"/>
        <v>9.60092251003027</v>
      </c>
      <c r="M25" s="1">
        <f t="shared" si="5"/>
        <v>51.35656658755473</v>
      </c>
      <c r="N25" s="1">
        <f t="shared" si="5"/>
        <v>16.19232591844429</v>
      </c>
    </row>
    <row r="26" spans="1:14" ht="12.75">
      <c r="A26" s="9">
        <v>1985</v>
      </c>
      <c r="B26">
        <v>400</v>
      </c>
      <c r="C26">
        <v>270</v>
      </c>
      <c r="D26">
        <v>670</v>
      </c>
      <c r="F26" s="9">
        <f t="shared" si="6"/>
        <v>1985</v>
      </c>
      <c r="G26" s="1">
        <f t="shared" si="7"/>
        <v>3916315</v>
      </c>
      <c r="H26" s="1">
        <f t="shared" si="7"/>
        <v>735859</v>
      </c>
      <c r="I26" s="1">
        <f t="shared" si="7"/>
        <v>4652174</v>
      </c>
      <c r="K26" s="9">
        <f t="shared" si="8"/>
        <v>1985</v>
      </c>
      <c r="L26" s="1">
        <f t="shared" si="5"/>
        <v>10.213683015794185</v>
      </c>
      <c r="M26" s="1">
        <f t="shared" si="5"/>
        <v>36.69181188243943</v>
      </c>
      <c r="N26" s="1">
        <f t="shared" si="5"/>
        <v>14.401868889684694</v>
      </c>
    </row>
    <row r="27" spans="1:14" ht="12.75">
      <c r="A27" s="9">
        <v>1986</v>
      </c>
      <c r="B27">
        <v>606</v>
      </c>
      <c r="C27">
        <v>516</v>
      </c>
      <c r="D27">
        <v>1122</v>
      </c>
      <c r="F27" s="9">
        <f t="shared" si="6"/>
        <v>1986</v>
      </c>
      <c r="G27" s="1">
        <f t="shared" si="7"/>
        <v>3932423</v>
      </c>
      <c r="H27" s="1">
        <f t="shared" si="7"/>
        <v>741358</v>
      </c>
      <c r="I27" s="1">
        <f t="shared" si="7"/>
        <v>4673781</v>
      </c>
      <c r="K27" s="9">
        <f t="shared" si="8"/>
        <v>1986</v>
      </c>
      <c r="L27" s="1">
        <f t="shared" si="5"/>
        <v>15.41034624199889</v>
      </c>
      <c r="M27" s="1">
        <f t="shared" si="5"/>
        <v>69.60200065285598</v>
      </c>
      <c r="N27" s="1">
        <f t="shared" si="5"/>
        <v>24.006259600096797</v>
      </c>
    </row>
    <row r="28" spans="1:14" ht="12.75">
      <c r="A28" s="9">
        <v>1987</v>
      </c>
      <c r="B28">
        <v>588</v>
      </c>
      <c r="C28">
        <v>464</v>
      </c>
      <c r="D28">
        <v>1052</v>
      </c>
      <c r="F28" s="9">
        <f t="shared" si="6"/>
        <v>1987</v>
      </c>
      <c r="G28" s="1">
        <f t="shared" si="7"/>
        <v>3965007</v>
      </c>
      <c r="H28" s="1">
        <f t="shared" si="7"/>
        <v>750884</v>
      </c>
      <c r="I28" s="1">
        <f t="shared" si="7"/>
        <v>4715891</v>
      </c>
      <c r="K28" s="9">
        <f t="shared" si="8"/>
        <v>1987</v>
      </c>
      <c r="L28" s="1">
        <f aca="true" t="shared" si="9" ref="L28:L40">(B28/G28)*100000</f>
        <v>14.82973422241121</v>
      </c>
      <c r="M28" s="1">
        <f aca="true" t="shared" si="10" ref="M28:M40">(C28/H28)*100000</f>
        <v>61.7938323362863</v>
      </c>
      <c r="N28" s="1">
        <f aca="true" t="shared" si="11" ref="N28:N40">(D28/I28)*100000</f>
        <v>22.307555454525986</v>
      </c>
    </row>
    <row r="29" spans="1:14" ht="12.75">
      <c r="A29" s="9">
        <v>1988</v>
      </c>
      <c r="B29">
        <v>657</v>
      </c>
      <c r="C29">
        <v>643</v>
      </c>
      <c r="D29">
        <v>1300</v>
      </c>
      <c r="F29" s="9">
        <f t="shared" si="6"/>
        <v>1988</v>
      </c>
      <c r="G29" s="1">
        <f t="shared" si="7"/>
        <v>3991045</v>
      </c>
      <c r="H29" s="1">
        <f t="shared" si="7"/>
        <v>761903</v>
      </c>
      <c r="I29" s="1">
        <f t="shared" si="7"/>
        <v>4752948</v>
      </c>
      <c r="K29" s="9">
        <f t="shared" si="8"/>
        <v>1988</v>
      </c>
      <c r="L29" s="1">
        <f t="shared" si="9"/>
        <v>16.461853975587847</v>
      </c>
      <c r="M29" s="1">
        <f t="shared" si="10"/>
        <v>84.39394516099819</v>
      </c>
      <c r="N29" s="1">
        <f t="shared" si="11"/>
        <v>27.351445881587594</v>
      </c>
    </row>
    <row r="30" spans="1:14" ht="12.75">
      <c r="A30" s="9">
        <v>1989</v>
      </c>
      <c r="B30">
        <v>569</v>
      </c>
      <c r="C30">
        <v>579</v>
      </c>
      <c r="D30">
        <v>1148</v>
      </c>
      <c r="F30" s="9">
        <f t="shared" si="6"/>
        <v>1989</v>
      </c>
      <c r="G30" s="1">
        <f t="shared" si="7"/>
        <v>4012426</v>
      </c>
      <c r="H30" s="1">
        <f t="shared" si="7"/>
        <v>770224</v>
      </c>
      <c r="I30" s="1">
        <f t="shared" si="7"/>
        <v>4782650</v>
      </c>
      <c r="K30" s="9">
        <f t="shared" si="8"/>
        <v>1989</v>
      </c>
      <c r="L30" s="1">
        <f t="shared" si="9"/>
        <v>14.180946888490903</v>
      </c>
      <c r="M30" s="1">
        <f t="shared" si="10"/>
        <v>75.17293670412764</v>
      </c>
      <c r="N30" s="1">
        <f t="shared" si="11"/>
        <v>24.003429061294472</v>
      </c>
    </row>
    <row r="31" spans="1:14" ht="12.75">
      <c r="A31" s="9">
        <v>1990</v>
      </c>
      <c r="B31">
        <v>682</v>
      </c>
      <c r="C31">
        <v>652</v>
      </c>
      <c r="D31">
        <v>1334</v>
      </c>
      <c r="F31" s="9">
        <f t="shared" si="6"/>
        <v>1990</v>
      </c>
      <c r="G31" s="1">
        <f t="shared" si="7"/>
        <v>4038097</v>
      </c>
      <c r="H31" s="1">
        <f t="shared" si="7"/>
        <v>778385</v>
      </c>
      <c r="I31" s="1">
        <f t="shared" si="7"/>
        <v>4816482</v>
      </c>
      <c r="K31" s="9">
        <f t="shared" si="8"/>
        <v>1990</v>
      </c>
      <c r="L31" s="1">
        <f t="shared" si="9"/>
        <v>16.889143574312357</v>
      </c>
      <c r="M31" s="1">
        <f t="shared" si="10"/>
        <v>83.76317632020144</v>
      </c>
      <c r="N31" s="1">
        <f t="shared" si="11"/>
        <v>27.696563591434575</v>
      </c>
    </row>
    <row r="32" spans="1:14" ht="12.75">
      <c r="A32" s="9">
        <v>1991</v>
      </c>
      <c r="B32">
        <v>608</v>
      </c>
      <c r="C32">
        <v>768</v>
      </c>
      <c r="D32">
        <v>1376</v>
      </c>
      <c r="F32" s="9">
        <f t="shared" si="6"/>
        <v>1991</v>
      </c>
      <c r="G32" s="1">
        <f t="shared" si="7"/>
        <v>4078190</v>
      </c>
      <c r="H32" s="1">
        <f t="shared" si="7"/>
        <v>790817</v>
      </c>
      <c r="I32" s="1">
        <f t="shared" si="7"/>
        <v>4869007</v>
      </c>
      <c r="K32" s="9">
        <f t="shared" si="8"/>
        <v>1991</v>
      </c>
      <c r="L32" s="1">
        <f t="shared" si="9"/>
        <v>14.908574637277813</v>
      </c>
      <c r="M32" s="1">
        <f t="shared" si="10"/>
        <v>97.11475600549811</v>
      </c>
      <c r="N32" s="1">
        <f t="shared" si="11"/>
        <v>28.2603824558067</v>
      </c>
    </row>
    <row r="33" spans="1:14" ht="12.75">
      <c r="A33" s="9">
        <v>1992</v>
      </c>
      <c r="B33">
        <v>149</v>
      </c>
      <c r="C33">
        <v>36</v>
      </c>
      <c r="D33">
        <v>185</v>
      </c>
      <c r="F33" s="9">
        <f t="shared" si="6"/>
        <v>1992</v>
      </c>
      <c r="G33" s="1">
        <f t="shared" si="7"/>
        <v>4125822</v>
      </c>
      <c r="H33" s="1">
        <f t="shared" si="7"/>
        <v>806645</v>
      </c>
      <c r="I33" s="1">
        <f t="shared" si="7"/>
        <v>4932467</v>
      </c>
      <c r="K33" s="9">
        <f t="shared" si="8"/>
        <v>1992</v>
      </c>
      <c r="L33" s="1">
        <f t="shared" si="9"/>
        <v>3.6114015582834162</v>
      </c>
      <c r="M33" s="1">
        <f t="shared" si="10"/>
        <v>4.462929789436493</v>
      </c>
      <c r="N33" s="1">
        <f t="shared" si="11"/>
        <v>3.7506586460689957</v>
      </c>
    </row>
    <row r="34" spans="1:14" ht="12.75">
      <c r="A34" s="9">
        <v>1993</v>
      </c>
      <c r="B34">
        <v>635</v>
      </c>
      <c r="C34">
        <v>661</v>
      </c>
      <c r="D34">
        <v>1296</v>
      </c>
      <c r="F34" s="9">
        <f t="shared" si="6"/>
        <v>1993</v>
      </c>
      <c r="G34" s="1">
        <f t="shared" si="7"/>
        <v>4174351</v>
      </c>
      <c r="H34" s="1">
        <f t="shared" si="7"/>
        <v>824143</v>
      </c>
      <c r="I34" s="1">
        <f t="shared" si="7"/>
        <v>4998494</v>
      </c>
      <c r="K34" s="9">
        <f t="shared" si="8"/>
        <v>1993</v>
      </c>
      <c r="L34" s="1">
        <f t="shared" si="9"/>
        <v>15.211945521591261</v>
      </c>
      <c r="M34" s="1">
        <f t="shared" si="10"/>
        <v>80.20452761231971</v>
      </c>
      <c r="N34" s="1">
        <f t="shared" si="11"/>
        <v>25.927809456208212</v>
      </c>
    </row>
    <row r="35" spans="1:14" ht="12.75">
      <c r="A35" s="9">
        <v>1994</v>
      </c>
      <c r="B35">
        <v>105</v>
      </c>
      <c r="C35">
        <v>53</v>
      </c>
      <c r="D35">
        <v>158</v>
      </c>
      <c r="F35" s="9">
        <f t="shared" si="6"/>
        <v>1994</v>
      </c>
      <c r="G35" s="1">
        <f t="shared" si="7"/>
        <v>4228994</v>
      </c>
      <c r="H35" s="1">
        <f t="shared" si="7"/>
        <v>839686</v>
      </c>
      <c r="I35" s="1">
        <f t="shared" si="7"/>
        <v>5068680</v>
      </c>
      <c r="K35" s="9">
        <f t="shared" si="8"/>
        <v>1994</v>
      </c>
      <c r="L35" s="1">
        <f t="shared" si="9"/>
        <v>2.4828599898699313</v>
      </c>
      <c r="M35" s="1">
        <f t="shared" si="10"/>
        <v>6.311883251596431</v>
      </c>
      <c r="N35" s="1">
        <f t="shared" si="11"/>
        <v>3.1171823827899967</v>
      </c>
    </row>
    <row r="36" spans="1:14" ht="12.75">
      <c r="A36" s="9">
        <v>1995</v>
      </c>
      <c r="B36">
        <v>126</v>
      </c>
      <c r="C36">
        <v>51</v>
      </c>
      <c r="D36">
        <v>177</v>
      </c>
      <c r="F36" s="9">
        <f t="shared" si="6"/>
        <v>1995</v>
      </c>
      <c r="G36" s="1">
        <f t="shared" si="7"/>
        <v>4286327</v>
      </c>
      <c r="H36" s="1">
        <f t="shared" si="7"/>
        <v>853037</v>
      </c>
      <c r="I36" s="1">
        <f t="shared" si="7"/>
        <v>5139364</v>
      </c>
      <c r="K36" s="9">
        <f t="shared" si="8"/>
        <v>1995</v>
      </c>
      <c r="L36" s="1">
        <f t="shared" si="9"/>
        <v>2.939579738083445</v>
      </c>
      <c r="M36" s="1">
        <f t="shared" si="10"/>
        <v>5.978638675696365</v>
      </c>
      <c r="N36" s="1">
        <f t="shared" si="11"/>
        <v>3.4440059120155726</v>
      </c>
    </row>
    <row r="37" spans="1:14" ht="12.75">
      <c r="A37" s="9">
        <v>1996</v>
      </c>
      <c r="B37">
        <v>147</v>
      </c>
      <c r="C37">
        <v>49</v>
      </c>
      <c r="D37">
        <v>196</v>
      </c>
      <c r="F37" s="9">
        <f t="shared" si="6"/>
        <v>1996</v>
      </c>
      <c r="G37" s="1">
        <f t="shared" si="7"/>
        <v>4336406</v>
      </c>
      <c r="H37" s="1">
        <f t="shared" si="7"/>
        <v>867437</v>
      </c>
      <c r="I37" s="1">
        <f t="shared" si="7"/>
        <v>5203843</v>
      </c>
      <c r="K37" s="9">
        <f t="shared" si="8"/>
        <v>1996</v>
      </c>
      <c r="L37" s="1">
        <f t="shared" si="9"/>
        <v>3.389903989617208</v>
      </c>
      <c r="M37" s="1">
        <f t="shared" si="10"/>
        <v>5.648825217278027</v>
      </c>
      <c r="N37" s="1">
        <f t="shared" si="11"/>
        <v>3.766447219871929</v>
      </c>
    </row>
    <row r="38" spans="1:14" ht="12.75">
      <c r="A38" s="9">
        <v>1997</v>
      </c>
      <c r="B38">
        <v>177</v>
      </c>
      <c r="C38">
        <v>55</v>
      </c>
      <c r="D38">
        <v>232</v>
      </c>
      <c r="F38" s="9">
        <f t="shared" si="6"/>
        <v>1997</v>
      </c>
      <c r="G38" s="1">
        <f t="shared" si="7"/>
        <v>4382236</v>
      </c>
      <c r="H38" s="1">
        <f t="shared" si="7"/>
        <v>880288</v>
      </c>
      <c r="I38" s="1">
        <f t="shared" si="7"/>
        <v>5262524</v>
      </c>
      <c r="K38" s="9">
        <f t="shared" si="8"/>
        <v>1997</v>
      </c>
      <c r="L38" s="1">
        <f t="shared" si="9"/>
        <v>4.039033954355721</v>
      </c>
      <c r="M38" s="1">
        <f t="shared" si="10"/>
        <v>6.247955214657021</v>
      </c>
      <c r="N38" s="1">
        <f t="shared" si="11"/>
        <v>4.40853096346924</v>
      </c>
    </row>
    <row r="39" spans="1:14" ht="12.75">
      <c r="A39" s="9">
        <v>1998</v>
      </c>
      <c r="B39">
        <v>165</v>
      </c>
      <c r="C39">
        <v>68</v>
      </c>
      <c r="D39">
        <v>233</v>
      </c>
      <c r="F39" s="9">
        <f t="shared" si="6"/>
        <v>1998</v>
      </c>
      <c r="G39" s="1">
        <f t="shared" si="7"/>
        <v>4415045</v>
      </c>
      <c r="H39" s="1">
        <f t="shared" si="7"/>
        <v>893978</v>
      </c>
      <c r="I39" s="1">
        <f t="shared" si="7"/>
        <v>5309023</v>
      </c>
      <c r="K39" s="9">
        <f t="shared" si="8"/>
        <v>1998</v>
      </c>
      <c r="L39" s="1">
        <f t="shared" si="9"/>
        <v>3.737221251425523</v>
      </c>
      <c r="M39" s="1">
        <f t="shared" si="10"/>
        <v>7.606451165464922</v>
      </c>
      <c r="N39" s="1">
        <f t="shared" si="11"/>
        <v>4.388754767120052</v>
      </c>
    </row>
    <row r="40" spans="1:14" ht="12.75">
      <c r="A40" s="9">
        <v>1999</v>
      </c>
      <c r="B40">
        <v>774</v>
      </c>
      <c r="C40">
        <v>964</v>
      </c>
      <c r="D40">
        <v>1738</v>
      </c>
      <c r="F40" s="9">
        <f t="shared" si="6"/>
        <v>1999</v>
      </c>
      <c r="G40" s="1">
        <f t="shared" si="7"/>
        <v>4446526</v>
      </c>
      <c r="H40" s="1">
        <f t="shared" si="7"/>
        <v>906626</v>
      </c>
      <c r="I40" s="1">
        <f t="shared" si="7"/>
        <v>5353152</v>
      </c>
      <c r="K40" s="9">
        <f t="shared" si="8"/>
        <v>1999</v>
      </c>
      <c r="L40" s="1">
        <f t="shared" si="9"/>
        <v>17.406847502971985</v>
      </c>
      <c r="M40" s="1">
        <f t="shared" si="10"/>
        <v>106.3282985486849</v>
      </c>
      <c r="N40" s="1">
        <f t="shared" si="11"/>
        <v>32.46685317360688</v>
      </c>
    </row>
    <row r="42" spans="1:14" ht="29.25" customHeight="1">
      <c r="A42" s="31" t="str">
        <f>CONCATENATE("New Admissions for Larceny / Theft Offenses, BW Only: ",$A$1)</f>
        <v>New Admissions for Larceny / Theft Offenses, BW Only: TENNESSEE</v>
      </c>
      <c r="B42" s="31"/>
      <c r="C42" s="31"/>
      <c r="D42" s="31"/>
      <c r="F42" s="31" t="str">
        <f>CONCATENATE("Total Population, BW Only: ",$A$1)</f>
        <v>Total Population, BW Only: TENNESSEE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TENNESSEE</v>
      </c>
      <c r="L42" s="31"/>
      <c r="M42" s="31"/>
      <c r="N42" s="31"/>
    </row>
    <row r="43" spans="1:14" ht="12.75">
      <c r="A43" s="24" t="s">
        <v>26</v>
      </c>
      <c r="B43" s="25" t="s">
        <v>12</v>
      </c>
      <c r="C43" s="25" t="s">
        <v>13</v>
      </c>
      <c r="D43" s="25" t="s">
        <v>14</v>
      </c>
      <c r="F43" s="24" t="s">
        <v>26</v>
      </c>
      <c r="G43" s="25" t="s">
        <v>12</v>
      </c>
      <c r="H43" s="25" t="s">
        <v>13</v>
      </c>
      <c r="I43" s="25" t="s">
        <v>14</v>
      </c>
      <c r="K43" s="24" t="s">
        <v>26</v>
      </c>
      <c r="L43" s="25" t="s">
        <v>12</v>
      </c>
      <c r="M43" s="25" t="s">
        <v>13</v>
      </c>
      <c r="N43" s="25" t="s">
        <v>14</v>
      </c>
    </row>
    <row r="44" spans="1:14" ht="12.75">
      <c r="A44" s="9">
        <v>1983</v>
      </c>
      <c r="B44">
        <v>325</v>
      </c>
      <c r="C44">
        <v>280</v>
      </c>
      <c r="D44">
        <v>605</v>
      </c>
      <c r="F44" s="9">
        <f>F4</f>
        <v>1983</v>
      </c>
      <c r="G44" s="1">
        <f>G4</f>
        <v>3874001</v>
      </c>
      <c r="H44" s="1">
        <f>H4</f>
        <v>726423</v>
      </c>
      <c r="I44" s="1">
        <f>I4</f>
        <v>4600424</v>
      </c>
      <c r="K44" s="9">
        <f>F44</f>
        <v>1983</v>
      </c>
      <c r="L44" s="1">
        <f aca="true" t="shared" si="12" ref="L44:N47">(B44/G44)*100000</f>
        <v>8.389259579437383</v>
      </c>
      <c r="M44" s="1">
        <f t="shared" si="12"/>
        <v>38.545035055332775</v>
      </c>
      <c r="N44" s="1">
        <f t="shared" si="12"/>
        <v>13.150961737439854</v>
      </c>
    </row>
    <row r="45" spans="1:14" ht="12.75">
      <c r="A45" s="9">
        <v>1984</v>
      </c>
      <c r="B45">
        <v>141</v>
      </c>
      <c r="C45">
        <v>109</v>
      </c>
      <c r="D45">
        <v>250</v>
      </c>
      <c r="F45" s="9">
        <f aca="true" t="shared" si="13" ref="F45:F60">F5</f>
        <v>1984</v>
      </c>
      <c r="G45" s="1">
        <f aca="true" t="shared" si="14" ref="G45:I60">G5</f>
        <v>3895459</v>
      </c>
      <c r="H45" s="1">
        <f t="shared" si="14"/>
        <v>730189</v>
      </c>
      <c r="I45" s="1">
        <f t="shared" si="14"/>
        <v>4625648</v>
      </c>
      <c r="K45" s="9">
        <f aca="true" t="shared" si="15" ref="K45:K60">F45</f>
        <v>1984</v>
      </c>
      <c r="L45" s="1">
        <f t="shared" si="12"/>
        <v>3.6195991281130158</v>
      </c>
      <c r="M45" s="1">
        <f t="shared" si="12"/>
        <v>14.927642021449241</v>
      </c>
      <c r="N45" s="1">
        <f t="shared" si="12"/>
        <v>5.404648170375264</v>
      </c>
    </row>
    <row r="46" spans="1:14" ht="12.75">
      <c r="A46" s="9">
        <v>1985</v>
      </c>
      <c r="B46">
        <v>127</v>
      </c>
      <c r="C46">
        <v>84</v>
      </c>
      <c r="D46">
        <v>211</v>
      </c>
      <c r="F46" s="9">
        <f t="shared" si="13"/>
        <v>1985</v>
      </c>
      <c r="G46" s="1">
        <f t="shared" si="14"/>
        <v>3916315</v>
      </c>
      <c r="H46" s="1">
        <f t="shared" si="14"/>
        <v>735859</v>
      </c>
      <c r="I46" s="1">
        <f t="shared" si="14"/>
        <v>4652174</v>
      </c>
      <c r="K46" s="9">
        <f t="shared" si="15"/>
        <v>1985</v>
      </c>
      <c r="L46" s="1">
        <f t="shared" si="12"/>
        <v>3.2428443575146533</v>
      </c>
      <c r="M46" s="1">
        <f t="shared" si="12"/>
        <v>11.415230363425602</v>
      </c>
      <c r="N46" s="1">
        <f t="shared" si="12"/>
        <v>4.535513933915627</v>
      </c>
    </row>
    <row r="47" spans="1:14" ht="12.75">
      <c r="A47" s="9">
        <v>1986</v>
      </c>
      <c r="B47">
        <v>244</v>
      </c>
      <c r="C47">
        <v>182</v>
      </c>
      <c r="D47">
        <v>426</v>
      </c>
      <c r="F47" s="9">
        <f t="shared" si="13"/>
        <v>1986</v>
      </c>
      <c r="G47" s="1">
        <f t="shared" si="14"/>
        <v>3932423</v>
      </c>
      <c r="H47" s="1">
        <f t="shared" si="14"/>
        <v>741358</v>
      </c>
      <c r="I47" s="1">
        <f t="shared" si="14"/>
        <v>4673781</v>
      </c>
      <c r="K47" s="9">
        <f t="shared" si="15"/>
        <v>1986</v>
      </c>
      <c r="L47" s="1">
        <f t="shared" si="12"/>
        <v>6.204825879616714</v>
      </c>
      <c r="M47" s="1">
        <f t="shared" si="12"/>
        <v>24.54954286592982</v>
      </c>
      <c r="N47" s="1">
        <f t="shared" si="12"/>
        <v>9.114676104849586</v>
      </c>
    </row>
    <row r="48" spans="1:14" ht="12.75">
      <c r="A48" s="9">
        <v>1987</v>
      </c>
      <c r="B48">
        <v>334</v>
      </c>
      <c r="C48">
        <v>222</v>
      </c>
      <c r="D48">
        <v>556</v>
      </c>
      <c r="F48" s="9">
        <f t="shared" si="13"/>
        <v>1987</v>
      </c>
      <c r="G48" s="1">
        <f t="shared" si="14"/>
        <v>3965007</v>
      </c>
      <c r="H48" s="1">
        <f t="shared" si="14"/>
        <v>750884</v>
      </c>
      <c r="I48" s="1">
        <f t="shared" si="14"/>
        <v>4715891</v>
      </c>
      <c r="K48" s="9">
        <f t="shared" si="15"/>
        <v>1987</v>
      </c>
      <c r="L48" s="1">
        <f aca="true" t="shared" si="16" ref="L48:L60">(B48/G48)*100000</f>
        <v>8.42369256851249</v>
      </c>
      <c r="M48" s="1">
        <f aca="true" t="shared" si="17" ref="M48:M60">(C48/H48)*100000</f>
        <v>29.565152540205943</v>
      </c>
      <c r="N48" s="1">
        <f aca="true" t="shared" si="18" ref="N48:N60">(D48/I48)*100000</f>
        <v>11.789924745928182</v>
      </c>
    </row>
    <row r="49" spans="1:14" ht="12.75">
      <c r="A49" s="9">
        <v>1988</v>
      </c>
      <c r="B49">
        <v>349</v>
      </c>
      <c r="C49">
        <v>269</v>
      </c>
      <c r="D49">
        <v>618</v>
      </c>
      <c r="F49" s="9">
        <f t="shared" si="13"/>
        <v>1988</v>
      </c>
      <c r="G49" s="1">
        <f t="shared" si="14"/>
        <v>3991045</v>
      </c>
      <c r="H49" s="1">
        <f t="shared" si="14"/>
        <v>761903</v>
      </c>
      <c r="I49" s="1">
        <f t="shared" si="14"/>
        <v>4752948</v>
      </c>
      <c r="K49" s="9">
        <f t="shared" si="15"/>
        <v>1988</v>
      </c>
      <c r="L49" s="1">
        <f t="shared" si="16"/>
        <v>8.744576921583194</v>
      </c>
      <c r="M49" s="1">
        <f t="shared" si="17"/>
        <v>35.30633164589193</v>
      </c>
      <c r="N49" s="1">
        <f t="shared" si="18"/>
        <v>13.002456580631641</v>
      </c>
    </row>
    <row r="50" spans="1:14" ht="12.75">
      <c r="A50" s="9">
        <v>1989</v>
      </c>
      <c r="B50">
        <v>344</v>
      </c>
      <c r="C50">
        <v>238</v>
      </c>
      <c r="D50">
        <v>582</v>
      </c>
      <c r="F50" s="9">
        <f t="shared" si="13"/>
        <v>1989</v>
      </c>
      <c r="G50" s="1">
        <f t="shared" si="14"/>
        <v>4012426</v>
      </c>
      <c r="H50" s="1">
        <f t="shared" si="14"/>
        <v>770224</v>
      </c>
      <c r="I50" s="1">
        <f t="shared" si="14"/>
        <v>4782650</v>
      </c>
      <c r="K50" s="9">
        <f t="shared" si="15"/>
        <v>1989</v>
      </c>
      <c r="L50" s="1">
        <f t="shared" si="16"/>
        <v>8.573366835924201</v>
      </c>
      <c r="M50" s="1">
        <f t="shared" si="17"/>
        <v>30.9001017885706</v>
      </c>
      <c r="N50" s="1">
        <f t="shared" si="18"/>
        <v>12.168985813304339</v>
      </c>
    </row>
    <row r="51" spans="1:14" ht="12.75">
      <c r="A51" s="9">
        <v>1990</v>
      </c>
      <c r="B51">
        <v>368</v>
      </c>
      <c r="C51">
        <v>244</v>
      </c>
      <c r="D51">
        <v>612</v>
      </c>
      <c r="F51" s="9">
        <f t="shared" si="13"/>
        <v>1990</v>
      </c>
      <c r="G51" s="1">
        <f t="shared" si="14"/>
        <v>4038097</v>
      </c>
      <c r="H51" s="1">
        <f t="shared" si="14"/>
        <v>778385</v>
      </c>
      <c r="I51" s="1">
        <f t="shared" si="14"/>
        <v>4816482</v>
      </c>
      <c r="K51" s="9">
        <f t="shared" si="15"/>
        <v>1990</v>
      </c>
      <c r="L51" s="1">
        <f t="shared" si="16"/>
        <v>9.11320357088995</v>
      </c>
      <c r="M51" s="1">
        <f t="shared" si="17"/>
        <v>31.346955555412812</v>
      </c>
      <c r="N51" s="1">
        <f t="shared" si="18"/>
        <v>12.706369503716612</v>
      </c>
    </row>
    <row r="52" spans="1:14" ht="12.75">
      <c r="A52" s="9">
        <v>1991</v>
      </c>
      <c r="B52">
        <v>359</v>
      </c>
      <c r="C52">
        <v>261</v>
      </c>
      <c r="D52">
        <v>620</v>
      </c>
      <c r="F52" s="9">
        <f t="shared" si="13"/>
        <v>1991</v>
      </c>
      <c r="G52" s="1">
        <f t="shared" si="14"/>
        <v>4078190</v>
      </c>
      <c r="H52" s="1">
        <f t="shared" si="14"/>
        <v>790817</v>
      </c>
      <c r="I52" s="1">
        <f t="shared" si="14"/>
        <v>4869007</v>
      </c>
      <c r="K52" s="9">
        <f t="shared" si="15"/>
        <v>1991</v>
      </c>
      <c r="L52" s="1">
        <f t="shared" si="16"/>
        <v>8.802924826945286</v>
      </c>
      <c r="M52" s="1">
        <f t="shared" si="17"/>
        <v>33.0038428612435</v>
      </c>
      <c r="N52" s="1">
        <f t="shared" si="18"/>
        <v>12.73360256002918</v>
      </c>
    </row>
    <row r="53" spans="1:14" ht="12.75">
      <c r="A53" s="9">
        <v>1992</v>
      </c>
      <c r="B53">
        <v>94</v>
      </c>
      <c r="C53">
        <v>22</v>
      </c>
      <c r="D53">
        <v>116</v>
      </c>
      <c r="F53" s="9">
        <f t="shared" si="13"/>
        <v>1992</v>
      </c>
      <c r="G53" s="1">
        <f t="shared" si="14"/>
        <v>4125822</v>
      </c>
      <c r="H53" s="1">
        <f t="shared" si="14"/>
        <v>806645</v>
      </c>
      <c r="I53" s="1">
        <f t="shared" si="14"/>
        <v>4932467</v>
      </c>
      <c r="K53" s="9">
        <f t="shared" si="15"/>
        <v>1992</v>
      </c>
      <c r="L53" s="1">
        <f t="shared" si="16"/>
        <v>2.2783338689841686</v>
      </c>
      <c r="M53" s="1">
        <f t="shared" si="17"/>
        <v>2.7273459824334125</v>
      </c>
      <c r="N53" s="1">
        <f t="shared" si="18"/>
        <v>2.3517643402378567</v>
      </c>
    </row>
    <row r="54" spans="1:14" ht="12.75">
      <c r="A54" s="9">
        <v>1993</v>
      </c>
      <c r="B54">
        <v>201</v>
      </c>
      <c r="C54">
        <v>145</v>
      </c>
      <c r="D54">
        <v>346</v>
      </c>
      <c r="F54" s="9">
        <f t="shared" si="13"/>
        <v>1993</v>
      </c>
      <c r="G54" s="1">
        <f t="shared" si="14"/>
        <v>4174351</v>
      </c>
      <c r="H54" s="1">
        <f t="shared" si="14"/>
        <v>824143</v>
      </c>
      <c r="I54" s="1">
        <f t="shared" si="14"/>
        <v>4998494</v>
      </c>
      <c r="K54" s="9">
        <f t="shared" si="15"/>
        <v>1993</v>
      </c>
      <c r="L54" s="1">
        <f t="shared" si="16"/>
        <v>4.815119763527313</v>
      </c>
      <c r="M54" s="1">
        <f t="shared" si="17"/>
        <v>17.594034045062568</v>
      </c>
      <c r="N54" s="1">
        <f t="shared" si="18"/>
        <v>6.922084931981512</v>
      </c>
    </row>
    <row r="55" spans="1:14" ht="12.75">
      <c r="A55" s="9">
        <v>1994</v>
      </c>
      <c r="B55">
        <v>90</v>
      </c>
      <c r="C55">
        <v>30</v>
      </c>
      <c r="D55">
        <v>120</v>
      </c>
      <c r="F55" s="9">
        <f t="shared" si="13"/>
        <v>1994</v>
      </c>
      <c r="G55" s="1">
        <f t="shared" si="14"/>
        <v>4228994</v>
      </c>
      <c r="H55" s="1">
        <f t="shared" si="14"/>
        <v>839686</v>
      </c>
      <c r="I55" s="1">
        <f t="shared" si="14"/>
        <v>5068680</v>
      </c>
      <c r="K55" s="9">
        <f t="shared" si="15"/>
        <v>1994</v>
      </c>
      <c r="L55" s="1">
        <f t="shared" si="16"/>
        <v>2.128165705602798</v>
      </c>
      <c r="M55" s="1">
        <f t="shared" si="17"/>
        <v>3.5727641046772245</v>
      </c>
      <c r="N55" s="1">
        <f t="shared" si="18"/>
        <v>2.3674802907265797</v>
      </c>
    </row>
    <row r="56" spans="1:14" ht="12.75">
      <c r="A56" s="9">
        <v>1995</v>
      </c>
      <c r="B56">
        <v>129</v>
      </c>
      <c r="C56">
        <v>28</v>
      </c>
      <c r="D56">
        <v>157</v>
      </c>
      <c r="F56" s="9">
        <f t="shared" si="13"/>
        <v>1995</v>
      </c>
      <c r="G56" s="1">
        <f t="shared" si="14"/>
        <v>4286327</v>
      </c>
      <c r="H56" s="1">
        <f t="shared" si="14"/>
        <v>853037</v>
      </c>
      <c r="I56" s="1">
        <f t="shared" si="14"/>
        <v>5139364</v>
      </c>
      <c r="K56" s="9">
        <f t="shared" si="15"/>
        <v>1995</v>
      </c>
      <c r="L56" s="1">
        <f t="shared" si="16"/>
        <v>3.009569731847337</v>
      </c>
      <c r="M56" s="1">
        <f t="shared" si="17"/>
        <v>3.2823898611666316</v>
      </c>
      <c r="N56" s="1">
        <f t="shared" si="18"/>
        <v>3.0548527016183327</v>
      </c>
    </row>
    <row r="57" spans="1:14" ht="12.75">
      <c r="A57" s="9">
        <v>1996</v>
      </c>
      <c r="B57">
        <v>147</v>
      </c>
      <c r="C57">
        <v>39</v>
      </c>
      <c r="D57">
        <v>186</v>
      </c>
      <c r="F57" s="9">
        <f t="shared" si="13"/>
        <v>1996</v>
      </c>
      <c r="G57" s="1">
        <f t="shared" si="14"/>
        <v>4336406</v>
      </c>
      <c r="H57" s="1">
        <f t="shared" si="14"/>
        <v>867437</v>
      </c>
      <c r="I57" s="1">
        <f t="shared" si="14"/>
        <v>5203843</v>
      </c>
      <c r="K57" s="9">
        <f t="shared" si="15"/>
        <v>1996</v>
      </c>
      <c r="L57" s="1">
        <f t="shared" si="16"/>
        <v>3.389903989617208</v>
      </c>
      <c r="M57" s="1">
        <f t="shared" si="17"/>
        <v>4.496003744364144</v>
      </c>
      <c r="N57" s="1">
        <f t="shared" si="18"/>
        <v>3.5742815453886676</v>
      </c>
    </row>
    <row r="58" spans="1:14" ht="12.75">
      <c r="A58" s="9">
        <v>1997</v>
      </c>
      <c r="B58">
        <v>171</v>
      </c>
      <c r="C58">
        <v>42</v>
      </c>
      <c r="D58">
        <v>213</v>
      </c>
      <c r="F58" s="9">
        <f t="shared" si="13"/>
        <v>1997</v>
      </c>
      <c r="G58" s="1">
        <f t="shared" si="14"/>
        <v>4382236</v>
      </c>
      <c r="H58" s="1">
        <f t="shared" si="14"/>
        <v>880288</v>
      </c>
      <c r="I58" s="1">
        <f t="shared" si="14"/>
        <v>5262524</v>
      </c>
      <c r="K58" s="9">
        <f t="shared" si="15"/>
        <v>1997</v>
      </c>
      <c r="L58" s="1">
        <f t="shared" si="16"/>
        <v>3.9021175491233246</v>
      </c>
      <c r="M58" s="1">
        <f t="shared" si="17"/>
        <v>4.771165800283543</v>
      </c>
      <c r="N58" s="1">
        <f t="shared" si="18"/>
        <v>4.047487479392018</v>
      </c>
    </row>
    <row r="59" spans="1:14" ht="12.75">
      <c r="A59" s="9">
        <v>1998</v>
      </c>
      <c r="B59">
        <v>192</v>
      </c>
      <c r="C59">
        <v>49</v>
      </c>
      <c r="D59">
        <v>241</v>
      </c>
      <c r="F59" s="9">
        <f t="shared" si="13"/>
        <v>1998</v>
      </c>
      <c r="G59" s="1">
        <f t="shared" si="14"/>
        <v>4415045</v>
      </c>
      <c r="H59" s="1">
        <f t="shared" si="14"/>
        <v>893978</v>
      </c>
      <c r="I59" s="1">
        <f t="shared" si="14"/>
        <v>5309023</v>
      </c>
      <c r="K59" s="9">
        <f t="shared" si="15"/>
        <v>1998</v>
      </c>
      <c r="L59" s="1">
        <f t="shared" si="16"/>
        <v>4.348766547113336</v>
      </c>
      <c r="M59" s="1">
        <f t="shared" si="17"/>
        <v>5.481119222173253</v>
      </c>
      <c r="N59" s="1">
        <f t="shared" si="18"/>
        <v>4.539441626076964</v>
      </c>
    </row>
    <row r="60" spans="1:14" ht="12.75">
      <c r="A60" s="9">
        <v>1999</v>
      </c>
      <c r="B60">
        <v>813</v>
      </c>
      <c r="C60">
        <v>642</v>
      </c>
      <c r="D60">
        <v>1455</v>
      </c>
      <c r="F60" s="9">
        <f t="shared" si="13"/>
        <v>1999</v>
      </c>
      <c r="G60" s="1">
        <f t="shared" si="14"/>
        <v>4446526</v>
      </c>
      <c r="H60" s="1">
        <f t="shared" si="14"/>
        <v>906626</v>
      </c>
      <c r="I60" s="1">
        <f t="shared" si="14"/>
        <v>5353152</v>
      </c>
      <c r="K60" s="9">
        <f t="shared" si="15"/>
        <v>1999</v>
      </c>
      <c r="L60" s="1">
        <f t="shared" si="16"/>
        <v>18.283936718238014</v>
      </c>
      <c r="M60" s="1">
        <f t="shared" si="17"/>
        <v>70.81199965586691</v>
      </c>
      <c r="N60" s="1">
        <f t="shared" si="18"/>
        <v>27.180248197697356</v>
      </c>
    </row>
    <row r="63" spans="1:14" ht="30.75" customHeight="1">
      <c r="A63" s="31" t="str">
        <f>CONCATENATE("New Admissions for Drug Offenses, BW Only: ",$A$1)</f>
        <v>New Admissions for Drug Offenses, BW Only: TENNESSEE</v>
      </c>
      <c r="B63" s="31"/>
      <c r="C63" s="31"/>
      <c r="D63" s="31"/>
      <c r="F63" s="31" t="str">
        <f>CONCATENATE("Total Population, BW Only: ",$A$1)</f>
        <v>Total Population, BW Only: TENNESSEE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TENNESSEE</v>
      </c>
      <c r="L63" s="31"/>
      <c r="M63" s="31"/>
      <c r="N63" s="31"/>
    </row>
    <row r="64" spans="1:14" ht="12.75">
      <c r="A64" s="24" t="s">
        <v>26</v>
      </c>
      <c r="B64" s="25" t="s">
        <v>12</v>
      </c>
      <c r="C64" s="25" t="s">
        <v>13</v>
      </c>
      <c r="D64" s="25" t="s">
        <v>14</v>
      </c>
      <c r="F64" s="24" t="s">
        <v>26</v>
      </c>
      <c r="G64" s="25" t="s">
        <v>12</v>
      </c>
      <c r="H64" s="25" t="s">
        <v>13</v>
      </c>
      <c r="I64" s="25" t="s">
        <v>14</v>
      </c>
      <c r="K64" s="24" t="s">
        <v>26</v>
      </c>
      <c r="L64" s="25" t="s">
        <v>12</v>
      </c>
      <c r="M64" s="25" t="s">
        <v>13</v>
      </c>
      <c r="N64" s="25" t="s">
        <v>14</v>
      </c>
    </row>
    <row r="65" spans="1:14" ht="12.75">
      <c r="A65" s="9">
        <v>1983</v>
      </c>
      <c r="B65">
        <v>156</v>
      </c>
      <c r="C65">
        <v>45</v>
      </c>
      <c r="D65">
        <v>201</v>
      </c>
      <c r="F65" s="9">
        <f>F4</f>
        <v>1983</v>
      </c>
      <c r="G65" s="1">
        <f>G4</f>
        <v>3874001</v>
      </c>
      <c r="H65" s="1">
        <f>H4</f>
        <v>726423</v>
      </c>
      <c r="I65" s="1">
        <f>I4</f>
        <v>4600424</v>
      </c>
      <c r="K65" s="9">
        <f>F65</f>
        <v>1983</v>
      </c>
      <c r="L65" s="1">
        <f aca="true" t="shared" si="19" ref="L65:N68">(B65/G65)*100000</f>
        <v>4.026844598129943</v>
      </c>
      <c r="M65" s="1">
        <f t="shared" si="19"/>
        <v>6.1947377767499106</v>
      </c>
      <c r="N65" s="1">
        <f t="shared" si="19"/>
        <v>4.369162494587456</v>
      </c>
    </row>
    <row r="66" spans="1:14" ht="12.75">
      <c r="A66" s="9">
        <v>1984</v>
      </c>
      <c r="B66">
        <v>91</v>
      </c>
      <c r="C66">
        <v>20</v>
      </c>
      <c r="D66">
        <v>111</v>
      </c>
      <c r="F66" s="9">
        <f aca="true" t="shared" si="20" ref="F66:I81">F5</f>
        <v>1984</v>
      </c>
      <c r="G66" s="1">
        <f t="shared" si="20"/>
        <v>3895459</v>
      </c>
      <c r="H66" s="1">
        <f t="shared" si="20"/>
        <v>730189</v>
      </c>
      <c r="I66" s="1">
        <f t="shared" si="20"/>
        <v>4625648</v>
      </c>
      <c r="K66" s="9">
        <f aca="true" t="shared" si="21" ref="K66:K81">F66</f>
        <v>1984</v>
      </c>
      <c r="L66" s="1">
        <f t="shared" si="19"/>
        <v>2.336053338002017</v>
      </c>
      <c r="M66" s="1">
        <f t="shared" si="19"/>
        <v>2.7390168846695855</v>
      </c>
      <c r="N66" s="1">
        <f t="shared" si="19"/>
        <v>2.3996637876466176</v>
      </c>
    </row>
    <row r="67" spans="1:14" ht="12.75">
      <c r="A67" s="9">
        <v>1985</v>
      </c>
      <c r="B67">
        <v>55</v>
      </c>
      <c r="C67">
        <v>33</v>
      </c>
      <c r="D67">
        <v>88</v>
      </c>
      <c r="F67" s="9">
        <f t="shared" si="20"/>
        <v>1985</v>
      </c>
      <c r="G67" s="1">
        <f t="shared" si="20"/>
        <v>3916315</v>
      </c>
      <c r="H67" s="1">
        <f t="shared" si="20"/>
        <v>735859</v>
      </c>
      <c r="I67" s="1">
        <f t="shared" si="20"/>
        <v>4652174</v>
      </c>
      <c r="K67" s="9">
        <f t="shared" si="21"/>
        <v>1985</v>
      </c>
      <c r="L67" s="1">
        <f t="shared" si="19"/>
        <v>1.4043814146717004</v>
      </c>
      <c r="M67" s="1">
        <f t="shared" si="19"/>
        <v>4.484554785631487</v>
      </c>
      <c r="N67" s="1">
        <f t="shared" si="19"/>
        <v>1.89158874968993</v>
      </c>
    </row>
    <row r="68" spans="1:14" ht="12.75">
      <c r="A68" s="9">
        <v>1986</v>
      </c>
      <c r="B68">
        <v>156</v>
      </c>
      <c r="C68">
        <v>63</v>
      </c>
      <c r="D68">
        <v>219</v>
      </c>
      <c r="F68" s="9">
        <f t="shared" si="20"/>
        <v>1986</v>
      </c>
      <c r="G68" s="1">
        <f t="shared" si="20"/>
        <v>3932423</v>
      </c>
      <c r="H68" s="1">
        <f t="shared" si="20"/>
        <v>741358</v>
      </c>
      <c r="I68" s="1">
        <f t="shared" si="20"/>
        <v>4673781</v>
      </c>
      <c r="K68" s="9">
        <f t="shared" si="21"/>
        <v>1986</v>
      </c>
      <c r="L68" s="1">
        <f t="shared" si="19"/>
        <v>3.9670198246729815</v>
      </c>
      <c r="M68" s="1">
        <f t="shared" si="19"/>
        <v>8.497918684360323</v>
      </c>
      <c r="N68" s="1">
        <f t="shared" si="19"/>
        <v>4.685713772211407</v>
      </c>
    </row>
    <row r="69" spans="1:14" ht="12.75">
      <c r="A69" s="9">
        <v>1987</v>
      </c>
      <c r="B69">
        <v>179</v>
      </c>
      <c r="C69">
        <v>131</v>
      </c>
      <c r="D69">
        <v>310</v>
      </c>
      <c r="F69" s="9">
        <f t="shared" si="20"/>
        <v>1987</v>
      </c>
      <c r="G69" s="1">
        <f t="shared" si="20"/>
        <v>3965007</v>
      </c>
      <c r="H69" s="1">
        <f t="shared" si="20"/>
        <v>750884</v>
      </c>
      <c r="I69" s="1">
        <f t="shared" si="20"/>
        <v>4715891</v>
      </c>
      <c r="K69" s="9">
        <f t="shared" si="21"/>
        <v>1987</v>
      </c>
      <c r="L69" s="1">
        <f aca="true" t="shared" si="22" ref="L69:L81">(B69/G69)*100000</f>
        <v>4.51449392144831</v>
      </c>
      <c r="M69" s="1">
        <f aca="true" t="shared" si="23" ref="M69:M81">(C69/H69)*100000</f>
        <v>17.44610352597738</v>
      </c>
      <c r="N69" s="1">
        <f aca="true" t="shared" si="24" ref="N69:N81">(D69/I69)*100000</f>
        <v>6.573519192873627</v>
      </c>
    </row>
    <row r="70" spans="1:14" ht="12.75">
      <c r="A70" s="9">
        <v>1988</v>
      </c>
      <c r="B70">
        <v>228</v>
      </c>
      <c r="C70">
        <v>304</v>
      </c>
      <c r="D70">
        <v>532</v>
      </c>
      <c r="F70" s="9">
        <f t="shared" si="20"/>
        <v>1988</v>
      </c>
      <c r="G70" s="1">
        <f t="shared" si="20"/>
        <v>3991045</v>
      </c>
      <c r="H70" s="1">
        <f t="shared" si="20"/>
        <v>761903</v>
      </c>
      <c r="I70" s="1">
        <f t="shared" si="20"/>
        <v>4752948</v>
      </c>
      <c r="K70" s="9">
        <f t="shared" si="21"/>
        <v>1988</v>
      </c>
      <c r="L70" s="1">
        <f t="shared" si="22"/>
        <v>5.712789507509938</v>
      </c>
      <c r="M70" s="1">
        <f t="shared" si="23"/>
        <v>39.90009226896337</v>
      </c>
      <c r="N70" s="1">
        <f t="shared" si="24"/>
        <v>11.193053237695848</v>
      </c>
    </row>
    <row r="71" spans="1:14" ht="12.75">
      <c r="A71" s="9">
        <v>1989</v>
      </c>
      <c r="B71">
        <v>331</v>
      </c>
      <c r="C71">
        <v>1042</v>
      </c>
      <c r="D71">
        <v>1373</v>
      </c>
      <c r="F71" s="9">
        <f t="shared" si="20"/>
        <v>1989</v>
      </c>
      <c r="G71" s="1">
        <f t="shared" si="20"/>
        <v>4012426</v>
      </c>
      <c r="H71" s="1">
        <f t="shared" si="20"/>
        <v>770224</v>
      </c>
      <c r="I71" s="1">
        <f t="shared" si="20"/>
        <v>4782650</v>
      </c>
      <c r="K71" s="9">
        <f t="shared" si="21"/>
        <v>1989</v>
      </c>
      <c r="L71" s="1">
        <f t="shared" si="22"/>
        <v>8.249373321775904</v>
      </c>
      <c r="M71" s="1">
        <f t="shared" si="23"/>
        <v>135.2853195953385</v>
      </c>
      <c r="N71" s="1">
        <f t="shared" si="24"/>
        <v>28.707933886025533</v>
      </c>
    </row>
    <row r="72" spans="1:14" ht="12.75">
      <c r="A72" s="9">
        <v>1990</v>
      </c>
      <c r="B72">
        <v>317</v>
      </c>
      <c r="C72">
        <v>972</v>
      </c>
      <c r="D72">
        <v>1289</v>
      </c>
      <c r="F72" s="9">
        <f t="shared" si="20"/>
        <v>1990</v>
      </c>
      <c r="G72" s="1">
        <f t="shared" si="20"/>
        <v>4038097</v>
      </c>
      <c r="H72" s="1">
        <f t="shared" si="20"/>
        <v>778385</v>
      </c>
      <c r="I72" s="1">
        <f t="shared" si="20"/>
        <v>4816482</v>
      </c>
      <c r="K72" s="9">
        <f t="shared" si="21"/>
        <v>1990</v>
      </c>
      <c r="L72" s="1">
        <f t="shared" si="22"/>
        <v>7.8502324238372685</v>
      </c>
      <c r="M72" s="1">
        <f t="shared" si="23"/>
        <v>124.87393770434939</v>
      </c>
      <c r="N72" s="1">
        <f t="shared" si="24"/>
        <v>26.7622717161613</v>
      </c>
    </row>
    <row r="73" spans="1:14" ht="12.75">
      <c r="A73" s="9">
        <v>1991</v>
      </c>
      <c r="B73">
        <v>255</v>
      </c>
      <c r="C73">
        <v>989</v>
      </c>
      <c r="D73">
        <v>1244</v>
      </c>
      <c r="F73" s="9">
        <f t="shared" si="20"/>
        <v>1991</v>
      </c>
      <c r="G73" s="1">
        <f t="shared" si="20"/>
        <v>4078190</v>
      </c>
      <c r="H73" s="1">
        <f t="shared" si="20"/>
        <v>790817</v>
      </c>
      <c r="I73" s="1">
        <f t="shared" si="20"/>
        <v>4869007</v>
      </c>
      <c r="K73" s="9">
        <f t="shared" si="21"/>
        <v>1991</v>
      </c>
      <c r="L73" s="1">
        <f t="shared" si="22"/>
        <v>6.252773902147766</v>
      </c>
      <c r="M73" s="1">
        <f t="shared" si="23"/>
        <v>125.06053865812191</v>
      </c>
      <c r="N73" s="1">
        <f t="shared" si="24"/>
        <v>25.549357394639195</v>
      </c>
    </row>
    <row r="74" spans="1:14" ht="12.75">
      <c r="A74" s="9">
        <v>1992</v>
      </c>
      <c r="B74">
        <v>88</v>
      </c>
      <c r="C74">
        <v>112</v>
      </c>
      <c r="D74">
        <v>200</v>
      </c>
      <c r="F74" s="9">
        <f t="shared" si="20"/>
        <v>1992</v>
      </c>
      <c r="G74" s="1">
        <f t="shared" si="20"/>
        <v>4125822</v>
      </c>
      <c r="H74" s="1">
        <f t="shared" si="20"/>
        <v>806645</v>
      </c>
      <c r="I74" s="1">
        <f t="shared" si="20"/>
        <v>4932467</v>
      </c>
      <c r="K74" s="9">
        <f t="shared" si="21"/>
        <v>1992</v>
      </c>
      <c r="L74" s="1">
        <f t="shared" si="22"/>
        <v>2.132908302878796</v>
      </c>
      <c r="M74" s="1">
        <f t="shared" si="23"/>
        <v>13.884670456024644</v>
      </c>
      <c r="N74" s="1">
        <f t="shared" si="24"/>
        <v>4.054766103858374</v>
      </c>
    </row>
    <row r="75" spans="1:14" ht="12.75">
      <c r="A75" s="9">
        <v>1993</v>
      </c>
      <c r="B75">
        <v>141</v>
      </c>
      <c r="C75">
        <v>468</v>
      </c>
      <c r="D75">
        <v>609</v>
      </c>
      <c r="F75" s="9">
        <f t="shared" si="20"/>
        <v>1993</v>
      </c>
      <c r="G75" s="1">
        <f t="shared" si="20"/>
        <v>4174351</v>
      </c>
      <c r="H75" s="1">
        <f t="shared" si="20"/>
        <v>824143</v>
      </c>
      <c r="I75" s="1">
        <f t="shared" si="20"/>
        <v>4998494</v>
      </c>
      <c r="K75" s="9">
        <f t="shared" si="21"/>
        <v>1993</v>
      </c>
      <c r="L75" s="1">
        <f t="shared" si="22"/>
        <v>3.377770580384831</v>
      </c>
      <c r="M75" s="1">
        <f t="shared" si="23"/>
        <v>56.786261607512294</v>
      </c>
      <c r="N75" s="1">
        <f t="shared" si="24"/>
        <v>12.183669721320062</v>
      </c>
    </row>
    <row r="76" spans="1:14" ht="12.75">
      <c r="A76" s="9">
        <v>1994</v>
      </c>
      <c r="B76">
        <v>73</v>
      </c>
      <c r="C76">
        <v>107</v>
      </c>
      <c r="D76">
        <v>180</v>
      </c>
      <c r="F76" s="9">
        <f t="shared" si="20"/>
        <v>1994</v>
      </c>
      <c r="G76" s="1">
        <f t="shared" si="20"/>
        <v>4228994</v>
      </c>
      <c r="H76" s="1">
        <f t="shared" si="20"/>
        <v>839686</v>
      </c>
      <c r="I76" s="1">
        <f t="shared" si="20"/>
        <v>5068680</v>
      </c>
      <c r="K76" s="9">
        <f t="shared" si="21"/>
        <v>1994</v>
      </c>
      <c r="L76" s="1">
        <f t="shared" si="22"/>
        <v>1.7261788501000475</v>
      </c>
      <c r="M76" s="1">
        <f t="shared" si="23"/>
        <v>12.742858640015433</v>
      </c>
      <c r="N76" s="1">
        <f t="shared" si="24"/>
        <v>3.5512204360898694</v>
      </c>
    </row>
    <row r="77" spans="1:14" ht="12.75">
      <c r="A77" s="9">
        <v>1995</v>
      </c>
      <c r="B77">
        <v>93</v>
      </c>
      <c r="C77">
        <v>165</v>
      </c>
      <c r="D77">
        <v>258</v>
      </c>
      <c r="F77" s="9">
        <f t="shared" si="20"/>
        <v>1995</v>
      </c>
      <c r="G77" s="1">
        <f t="shared" si="20"/>
        <v>4286327</v>
      </c>
      <c r="H77" s="1">
        <f t="shared" si="20"/>
        <v>853037</v>
      </c>
      <c r="I77" s="1">
        <f t="shared" si="20"/>
        <v>5139364</v>
      </c>
      <c r="K77" s="9">
        <f t="shared" si="21"/>
        <v>1995</v>
      </c>
      <c r="L77" s="1">
        <f t="shared" si="22"/>
        <v>2.1696898066806383</v>
      </c>
      <c r="M77" s="1">
        <f t="shared" si="23"/>
        <v>19.34265453901765</v>
      </c>
      <c r="N77" s="1">
        <f t="shared" si="24"/>
        <v>5.020076414124393</v>
      </c>
    </row>
    <row r="78" spans="1:14" ht="12.75">
      <c r="A78" s="9">
        <v>1996</v>
      </c>
      <c r="B78">
        <v>83</v>
      </c>
      <c r="C78">
        <v>150</v>
      </c>
      <c r="D78">
        <v>233</v>
      </c>
      <c r="F78" s="9">
        <f t="shared" si="20"/>
        <v>1996</v>
      </c>
      <c r="G78" s="1">
        <f t="shared" si="20"/>
        <v>4336406</v>
      </c>
      <c r="H78" s="1">
        <f t="shared" si="20"/>
        <v>867437</v>
      </c>
      <c r="I78" s="1">
        <f t="shared" si="20"/>
        <v>5203843</v>
      </c>
      <c r="K78" s="9">
        <f t="shared" si="21"/>
        <v>1996</v>
      </c>
      <c r="L78" s="1">
        <f t="shared" si="22"/>
        <v>1.914027422709036</v>
      </c>
      <c r="M78" s="1">
        <f t="shared" si="23"/>
        <v>17.292322093708247</v>
      </c>
      <c r="N78" s="1">
        <f t="shared" si="24"/>
        <v>4.477460215459997</v>
      </c>
    </row>
    <row r="79" spans="1:14" ht="12.75">
      <c r="A79" s="9">
        <v>1997</v>
      </c>
      <c r="B79">
        <v>93</v>
      </c>
      <c r="C79">
        <v>193</v>
      </c>
      <c r="D79">
        <v>286</v>
      </c>
      <c r="F79" s="9">
        <f t="shared" si="20"/>
        <v>1997</v>
      </c>
      <c r="G79" s="1">
        <f t="shared" si="20"/>
        <v>4382236</v>
      </c>
      <c r="H79" s="1">
        <f t="shared" si="20"/>
        <v>880288</v>
      </c>
      <c r="I79" s="1">
        <f t="shared" si="20"/>
        <v>5262524</v>
      </c>
      <c r="K79" s="9">
        <f t="shared" si="21"/>
        <v>1997</v>
      </c>
      <c r="L79" s="1">
        <f t="shared" si="22"/>
        <v>2.122204281102159</v>
      </c>
      <c r="M79" s="1">
        <f t="shared" si="23"/>
        <v>21.924642844160093</v>
      </c>
      <c r="N79" s="1">
        <f t="shared" si="24"/>
        <v>5.4346545497939776</v>
      </c>
    </row>
    <row r="80" spans="1:14" ht="12.75">
      <c r="A80" s="9">
        <v>1998</v>
      </c>
      <c r="B80">
        <v>111</v>
      </c>
      <c r="C80">
        <v>189</v>
      </c>
      <c r="D80">
        <v>300</v>
      </c>
      <c r="F80" s="9">
        <f t="shared" si="20"/>
        <v>1998</v>
      </c>
      <c r="G80" s="1">
        <f t="shared" si="20"/>
        <v>4415045</v>
      </c>
      <c r="H80" s="1">
        <f t="shared" si="20"/>
        <v>893978</v>
      </c>
      <c r="I80" s="1">
        <f t="shared" si="20"/>
        <v>5309023</v>
      </c>
      <c r="K80" s="9">
        <f t="shared" si="21"/>
        <v>1998</v>
      </c>
      <c r="L80" s="1">
        <f t="shared" si="22"/>
        <v>2.5141306600498976</v>
      </c>
      <c r="M80" s="1">
        <f t="shared" si="23"/>
        <v>21.141459856953972</v>
      </c>
      <c r="N80" s="1">
        <f t="shared" si="24"/>
        <v>5.650757210884187</v>
      </c>
    </row>
    <row r="81" spans="1:14" ht="12.75">
      <c r="A81" s="9">
        <v>1999</v>
      </c>
      <c r="B81">
        <v>364</v>
      </c>
      <c r="C81">
        <v>1130</v>
      </c>
      <c r="D81">
        <v>1494</v>
      </c>
      <c r="F81" s="9">
        <f t="shared" si="20"/>
        <v>1999</v>
      </c>
      <c r="G81" s="1">
        <f t="shared" si="20"/>
        <v>4446526</v>
      </c>
      <c r="H81" s="1">
        <f t="shared" si="20"/>
        <v>906626</v>
      </c>
      <c r="I81" s="1">
        <f t="shared" si="20"/>
        <v>5353152</v>
      </c>
      <c r="K81" s="9">
        <f t="shared" si="21"/>
        <v>1999</v>
      </c>
      <c r="L81" s="1">
        <f t="shared" si="22"/>
        <v>8.186166009149614</v>
      </c>
      <c r="M81" s="1">
        <f t="shared" si="23"/>
        <v>124.63794331951654</v>
      </c>
      <c r="N81" s="1">
        <f t="shared" si="24"/>
        <v>27.908790932893368</v>
      </c>
    </row>
    <row r="83" spans="1:14" ht="27" customHeight="1">
      <c r="A83" s="31" t="str">
        <f>CONCATENATE("New Admissions for Other / Unknown Offenses, BW Only: ",$A$1)</f>
        <v>New Admissions for Other / Unknown Offenses, BW Only: TENNESSEE</v>
      </c>
      <c r="B83" s="31"/>
      <c r="C83" s="31"/>
      <c r="D83" s="31"/>
      <c r="F83" s="31" t="str">
        <f>CONCATENATE("Total Population, BW Only: ",$A$1)</f>
        <v>Total Population, BW Only: TENNESSEE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TENNESSEE</v>
      </c>
      <c r="L83" s="31"/>
      <c r="M83" s="31"/>
      <c r="N83" s="31"/>
    </row>
    <row r="84" spans="1:14" ht="12.75">
      <c r="A84" s="24" t="s">
        <v>26</v>
      </c>
      <c r="B84" s="25" t="s">
        <v>12</v>
      </c>
      <c r="C84" s="25" t="s">
        <v>13</v>
      </c>
      <c r="D84" s="25" t="s">
        <v>14</v>
      </c>
      <c r="F84" s="24" t="s">
        <v>26</v>
      </c>
      <c r="G84" s="25" t="s">
        <v>12</v>
      </c>
      <c r="H84" s="25" t="s">
        <v>13</v>
      </c>
      <c r="I84" s="25" t="s">
        <v>14</v>
      </c>
      <c r="K84" s="24" t="s">
        <v>26</v>
      </c>
      <c r="L84" s="25" t="s">
        <v>12</v>
      </c>
      <c r="M84" s="25" t="s">
        <v>13</v>
      </c>
      <c r="N84" s="25" t="s">
        <v>14</v>
      </c>
    </row>
    <row r="85" spans="1:14" ht="12.75">
      <c r="A85" s="9">
        <v>1983</v>
      </c>
      <c r="B85">
        <v>211</v>
      </c>
      <c r="C85">
        <v>146</v>
      </c>
      <c r="D85">
        <v>357</v>
      </c>
      <c r="F85" s="9">
        <f aca="true" t="shared" si="25" ref="F85:I99">F4</f>
        <v>1983</v>
      </c>
      <c r="G85" s="1">
        <f t="shared" si="25"/>
        <v>3874001</v>
      </c>
      <c r="H85" s="1">
        <f t="shared" si="25"/>
        <v>726423</v>
      </c>
      <c r="I85" s="1">
        <f t="shared" si="25"/>
        <v>4600424</v>
      </c>
      <c r="K85" s="9">
        <f>F85</f>
        <v>1983</v>
      </c>
      <c r="L85" s="1">
        <f aca="true" t="shared" si="26" ref="L85:N88">(B85/G85)*100000</f>
        <v>5.446565450034731</v>
      </c>
      <c r="M85" s="1">
        <f t="shared" si="26"/>
        <v>20.098482564566375</v>
      </c>
      <c r="N85" s="1">
        <f t="shared" si="26"/>
        <v>7.7601542814314515</v>
      </c>
    </row>
    <row r="86" spans="1:14" ht="12.75">
      <c r="A86" s="9">
        <v>1984</v>
      </c>
      <c r="B86">
        <v>247</v>
      </c>
      <c r="C86">
        <v>111</v>
      </c>
      <c r="D86">
        <v>358</v>
      </c>
      <c r="F86" s="9">
        <f t="shared" si="25"/>
        <v>1984</v>
      </c>
      <c r="G86" s="1">
        <f t="shared" si="25"/>
        <v>3895459</v>
      </c>
      <c r="H86" s="1">
        <f t="shared" si="25"/>
        <v>730189</v>
      </c>
      <c r="I86" s="1">
        <f t="shared" si="25"/>
        <v>4625648</v>
      </c>
      <c r="K86" s="9">
        <f aca="true" t="shared" si="27" ref="K86:K101">F86</f>
        <v>1984</v>
      </c>
      <c r="L86" s="1">
        <f t="shared" si="26"/>
        <v>6.340716203148332</v>
      </c>
      <c r="M86" s="1">
        <f t="shared" si="26"/>
        <v>15.201543709916198</v>
      </c>
      <c r="N86" s="1">
        <f t="shared" si="26"/>
        <v>7.7394561799773784</v>
      </c>
    </row>
    <row r="87" spans="1:14" ht="12.75">
      <c r="A87" s="9">
        <v>1985</v>
      </c>
      <c r="B87">
        <v>120</v>
      </c>
      <c r="C87">
        <v>39</v>
      </c>
      <c r="D87">
        <v>159</v>
      </c>
      <c r="F87" s="9">
        <f t="shared" si="25"/>
        <v>1985</v>
      </c>
      <c r="G87" s="1">
        <f t="shared" si="25"/>
        <v>3916315</v>
      </c>
      <c r="H87" s="1">
        <f t="shared" si="25"/>
        <v>735859</v>
      </c>
      <c r="I87" s="1">
        <f t="shared" si="25"/>
        <v>4652174</v>
      </c>
      <c r="K87" s="9">
        <f t="shared" si="27"/>
        <v>1985</v>
      </c>
      <c r="L87" s="1">
        <f t="shared" si="26"/>
        <v>3.064104904738255</v>
      </c>
      <c r="M87" s="1">
        <f t="shared" si="26"/>
        <v>5.299928383019029</v>
      </c>
      <c r="N87" s="1">
        <f t="shared" si="26"/>
        <v>3.4177569454624868</v>
      </c>
    </row>
    <row r="88" spans="1:14" ht="12.75">
      <c r="A88" s="9">
        <v>1986</v>
      </c>
      <c r="B88">
        <v>228</v>
      </c>
      <c r="C88">
        <v>116</v>
      </c>
      <c r="D88">
        <v>344</v>
      </c>
      <c r="F88" s="9">
        <f t="shared" si="25"/>
        <v>1986</v>
      </c>
      <c r="G88" s="1">
        <f t="shared" si="25"/>
        <v>3932423</v>
      </c>
      <c r="H88" s="1">
        <f t="shared" si="25"/>
        <v>741358</v>
      </c>
      <c r="I88" s="1">
        <f t="shared" si="25"/>
        <v>4673781</v>
      </c>
      <c r="K88" s="9">
        <f t="shared" si="27"/>
        <v>1986</v>
      </c>
      <c r="L88" s="1">
        <f t="shared" si="26"/>
        <v>5.797952051445127</v>
      </c>
      <c r="M88" s="1">
        <f t="shared" si="26"/>
        <v>15.64696138707615</v>
      </c>
      <c r="N88" s="1">
        <f t="shared" si="26"/>
        <v>7.360207934432529</v>
      </c>
    </row>
    <row r="89" spans="1:14" ht="12.75">
      <c r="A89" s="9">
        <v>1987</v>
      </c>
      <c r="B89">
        <v>239</v>
      </c>
      <c r="C89">
        <v>119</v>
      </c>
      <c r="D89">
        <v>358</v>
      </c>
      <c r="F89" s="9">
        <f t="shared" si="25"/>
        <v>1987</v>
      </c>
      <c r="G89" s="1">
        <f t="shared" si="25"/>
        <v>3965007</v>
      </c>
      <c r="H89" s="1">
        <f t="shared" si="25"/>
        <v>750884</v>
      </c>
      <c r="I89" s="1">
        <f t="shared" si="25"/>
        <v>4715891</v>
      </c>
      <c r="K89" s="9">
        <f t="shared" si="27"/>
        <v>1987</v>
      </c>
      <c r="L89" s="1">
        <f aca="true" t="shared" si="28" ref="L89:L101">(B89/G89)*100000</f>
        <v>6.027732107408638</v>
      </c>
      <c r="M89" s="1">
        <f aca="true" t="shared" si="29" ref="M89:M101">(C89/H89)*100000</f>
        <v>15.847987172452736</v>
      </c>
      <c r="N89" s="1">
        <f aca="true" t="shared" si="30" ref="N89:N101">(D89/I89)*100000</f>
        <v>7.59135442273793</v>
      </c>
    </row>
    <row r="90" spans="1:14" ht="12.75">
      <c r="A90" s="9">
        <v>1988</v>
      </c>
      <c r="B90">
        <v>246</v>
      </c>
      <c r="C90">
        <v>219</v>
      </c>
      <c r="D90">
        <v>465</v>
      </c>
      <c r="F90" s="9">
        <f t="shared" si="25"/>
        <v>1988</v>
      </c>
      <c r="G90" s="1">
        <f t="shared" si="25"/>
        <v>3991045</v>
      </c>
      <c r="H90" s="1">
        <f t="shared" si="25"/>
        <v>761903</v>
      </c>
      <c r="I90" s="1">
        <f t="shared" si="25"/>
        <v>4752948</v>
      </c>
      <c r="K90" s="9">
        <f t="shared" si="27"/>
        <v>1988</v>
      </c>
      <c r="L90" s="1">
        <f t="shared" si="28"/>
        <v>6.163799205471249</v>
      </c>
      <c r="M90" s="1">
        <f t="shared" si="29"/>
        <v>28.743816470075586</v>
      </c>
      <c r="N90" s="1">
        <f t="shared" si="30"/>
        <v>9.783401796106332</v>
      </c>
    </row>
    <row r="91" spans="1:14" ht="12.75">
      <c r="A91" s="9">
        <v>1989</v>
      </c>
      <c r="B91">
        <v>271</v>
      </c>
      <c r="C91">
        <v>224</v>
      </c>
      <c r="D91">
        <v>495</v>
      </c>
      <c r="F91" s="9">
        <f t="shared" si="25"/>
        <v>1989</v>
      </c>
      <c r="G91" s="1">
        <f t="shared" si="25"/>
        <v>4012426</v>
      </c>
      <c r="H91" s="1">
        <f t="shared" si="25"/>
        <v>770224</v>
      </c>
      <c r="I91" s="1">
        <f t="shared" si="25"/>
        <v>4782650</v>
      </c>
      <c r="K91" s="9">
        <f t="shared" si="27"/>
        <v>1989</v>
      </c>
      <c r="L91" s="1">
        <f t="shared" si="28"/>
        <v>6.754018641091449</v>
      </c>
      <c r="M91" s="1">
        <f t="shared" si="29"/>
        <v>29.08244874218409</v>
      </c>
      <c r="N91" s="1">
        <f t="shared" si="30"/>
        <v>10.34991061440833</v>
      </c>
    </row>
    <row r="92" spans="1:14" ht="12.75">
      <c r="A92" s="9">
        <v>1990</v>
      </c>
      <c r="B92">
        <v>2631</v>
      </c>
      <c r="C92">
        <v>1745</v>
      </c>
      <c r="D92">
        <v>4376</v>
      </c>
      <c r="F92" s="9">
        <f t="shared" si="25"/>
        <v>1990</v>
      </c>
      <c r="G92" s="1">
        <f t="shared" si="25"/>
        <v>4038097</v>
      </c>
      <c r="H92" s="1">
        <f t="shared" si="25"/>
        <v>778385</v>
      </c>
      <c r="I92" s="1">
        <f t="shared" si="25"/>
        <v>4816482</v>
      </c>
      <c r="K92" s="9">
        <f t="shared" si="27"/>
        <v>1990</v>
      </c>
      <c r="L92" s="1">
        <f t="shared" si="28"/>
        <v>65.15445270383549</v>
      </c>
      <c r="M92" s="1">
        <f t="shared" si="29"/>
        <v>224.18212067293177</v>
      </c>
      <c r="N92" s="1">
        <f t="shared" si="30"/>
        <v>90.85469435990834</v>
      </c>
    </row>
    <row r="93" spans="1:14" ht="12.75">
      <c r="A93" s="9">
        <v>1991</v>
      </c>
      <c r="B93">
        <v>5783</v>
      </c>
      <c r="C93">
        <v>3469</v>
      </c>
      <c r="D93">
        <v>9252</v>
      </c>
      <c r="F93" s="9">
        <f t="shared" si="25"/>
        <v>1991</v>
      </c>
      <c r="G93" s="1">
        <f t="shared" si="25"/>
        <v>4078190</v>
      </c>
      <c r="H93" s="1">
        <f t="shared" si="25"/>
        <v>790817</v>
      </c>
      <c r="I93" s="1">
        <f t="shared" si="25"/>
        <v>4869007</v>
      </c>
      <c r="K93" s="9">
        <f t="shared" si="27"/>
        <v>1991</v>
      </c>
      <c r="L93" s="1">
        <f t="shared" si="28"/>
        <v>141.80310382792368</v>
      </c>
      <c r="M93" s="1">
        <f t="shared" si="29"/>
        <v>438.6602715925429</v>
      </c>
      <c r="N93" s="1">
        <f t="shared" si="30"/>
        <v>190.0182111054677</v>
      </c>
    </row>
    <row r="94" spans="1:14" ht="12.75">
      <c r="A94" s="9">
        <v>1992</v>
      </c>
      <c r="B94">
        <v>90</v>
      </c>
      <c r="C94">
        <v>21</v>
      </c>
      <c r="D94">
        <v>111</v>
      </c>
      <c r="F94" s="9">
        <f t="shared" si="25"/>
        <v>1992</v>
      </c>
      <c r="G94" s="1">
        <f t="shared" si="25"/>
        <v>4125822</v>
      </c>
      <c r="H94" s="1">
        <f t="shared" si="25"/>
        <v>806645</v>
      </c>
      <c r="I94" s="1">
        <f t="shared" si="25"/>
        <v>4932467</v>
      </c>
      <c r="K94" s="9">
        <f t="shared" si="27"/>
        <v>1992</v>
      </c>
      <c r="L94" s="1">
        <f t="shared" si="28"/>
        <v>2.1813834915805868</v>
      </c>
      <c r="M94" s="1">
        <f t="shared" si="29"/>
        <v>2.603375710504621</v>
      </c>
      <c r="N94" s="1">
        <f t="shared" si="30"/>
        <v>2.2503951876413972</v>
      </c>
    </row>
    <row r="95" spans="1:14" ht="12.75">
      <c r="A95" s="9">
        <v>1993</v>
      </c>
      <c r="B95">
        <v>223</v>
      </c>
      <c r="C95">
        <v>88</v>
      </c>
      <c r="D95">
        <v>311</v>
      </c>
      <c r="F95" s="9">
        <f t="shared" si="25"/>
        <v>1993</v>
      </c>
      <c r="G95" s="1">
        <f t="shared" si="25"/>
        <v>4174351</v>
      </c>
      <c r="H95" s="1">
        <f t="shared" si="25"/>
        <v>824143</v>
      </c>
      <c r="I95" s="1">
        <f t="shared" si="25"/>
        <v>4998494</v>
      </c>
      <c r="K95" s="9">
        <f t="shared" si="27"/>
        <v>1993</v>
      </c>
      <c r="L95" s="1">
        <f t="shared" si="28"/>
        <v>5.342147797346223</v>
      </c>
      <c r="M95" s="1">
        <f t="shared" si="29"/>
        <v>10.677758592865558</v>
      </c>
      <c r="N95" s="1">
        <f t="shared" si="30"/>
        <v>6.221874028457372</v>
      </c>
    </row>
    <row r="96" spans="1:14" ht="12.75">
      <c r="A96" s="9">
        <v>1994</v>
      </c>
      <c r="B96">
        <v>288</v>
      </c>
      <c r="C96">
        <v>126</v>
      </c>
      <c r="D96">
        <v>414</v>
      </c>
      <c r="F96" s="9">
        <f t="shared" si="25"/>
        <v>1994</v>
      </c>
      <c r="G96" s="1">
        <f t="shared" si="25"/>
        <v>4228994</v>
      </c>
      <c r="H96" s="1">
        <f t="shared" si="25"/>
        <v>839686</v>
      </c>
      <c r="I96" s="1">
        <f t="shared" si="25"/>
        <v>5068680</v>
      </c>
      <c r="K96" s="9">
        <f t="shared" si="27"/>
        <v>1994</v>
      </c>
      <c r="L96" s="1">
        <f t="shared" si="28"/>
        <v>6.810130257928954</v>
      </c>
      <c r="M96" s="1">
        <f t="shared" si="29"/>
        <v>15.005609239644345</v>
      </c>
      <c r="N96" s="1">
        <f t="shared" si="30"/>
        <v>8.1678070030067</v>
      </c>
    </row>
    <row r="97" spans="1:14" ht="12.75">
      <c r="A97" s="9">
        <v>1995</v>
      </c>
      <c r="B97">
        <v>184</v>
      </c>
      <c r="C97">
        <v>97</v>
      </c>
      <c r="D97">
        <v>281</v>
      </c>
      <c r="F97" s="9">
        <f t="shared" si="25"/>
        <v>1995</v>
      </c>
      <c r="G97" s="1">
        <f t="shared" si="25"/>
        <v>4286327</v>
      </c>
      <c r="H97" s="1">
        <f t="shared" si="25"/>
        <v>853037</v>
      </c>
      <c r="I97" s="1">
        <f t="shared" si="25"/>
        <v>5139364</v>
      </c>
      <c r="K97" s="9">
        <f t="shared" si="27"/>
        <v>1995</v>
      </c>
      <c r="L97" s="1">
        <f t="shared" si="28"/>
        <v>4.292719617518682</v>
      </c>
      <c r="M97" s="1">
        <f t="shared" si="29"/>
        <v>11.371136304755831</v>
      </c>
      <c r="N97" s="1">
        <f t="shared" si="30"/>
        <v>5.467602606081219</v>
      </c>
    </row>
    <row r="98" spans="1:14" ht="12.75">
      <c r="A98" s="9">
        <v>1996</v>
      </c>
      <c r="B98">
        <v>203</v>
      </c>
      <c r="C98">
        <v>111</v>
      </c>
      <c r="D98">
        <v>314</v>
      </c>
      <c r="F98" s="9">
        <f t="shared" si="25"/>
        <v>1996</v>
      </c>
      <c r="G98" s="1">
        <f t="shared" si="25"/>
        <v>4336406</v>
      </c>
      <c r="H98" s="1">
        <f t="shared" si="25"/>
        <v>867437</v>
      </c>
      <c r="I98" s="1">
        <f t="shared" si="25"/>
        <v>5203843</v>
      </c>
      <c r="K98" s="9">
        <f t="shared" si="27"/>
        <v>1996</v>
      </c>
      <c r="L98" s="1">
        <f t="shared" si="28"/>
        <v>4.681295985661859</v>
      </c>
      <c r="M98" s="1">
        <f t="shared" si="29"/>
        <v>12.796318349344102</v>
      </c>
      <c r="N98" s="1">
        <f t="shared" si="30"/>
        <v>6.034002178774417</v>
      </c>
    </row>
    <row r="99" spans="1:14" ht="12.75">
      <c r="A99" s="9">
        <v>1997</v>
      </c>
      <c r="B99">
        <v>301</v>
      </c>
      <c r="C99">
        <v>150</v>
      </c>
      <c r="D99">
        <v>451</v>
      </c>
      <c r="F99" s="9">
        <f t="shared" si="25"/>
        <v>1997</v>
      </c>
      <c r="G99" s="1">
        <f t="shared" si="25"/>
        <v>4382236</v>
      </c>
      <c r="H99" s="1">
        <f t="shared" si="25"/>
        <v>880288</v>
      </c>
      <c r="I99" s="1">
        <f t="shared" si="25"/>
        <v>5262524</v>
      </c>
      <c r="K99" s="9">
        <f t="shared" si="27"/>
        <v>1997</v>
      </c>
      <c r="L99" s="1">
        <f t="shared" si="28"/>
        <v>6.868639662491933</v>
      </c>
      <c r="M99" s="1">
        <f t="shared" si="29"/>
        <v>17.039877858155513</v>
      </c>
      <c r="N99" s="1">
        <f t="shared" si="30"/>
        <v>8.570032174675116</v>
      </c>
    </row>
    <row r="100" spans="1:14" ht="12.75">
      <c r="A100" s="9">
        <v>1998</v>
      </c>
      <c r="B100">
        <v>170</v>
      </c>
      <c r="C100">
        <v>75</v>
      </c>
      <c r="D100">
        <v>245</v>
      </c>
      <c r="F100" s="9">
        <f aca="true" t="shared" si="31" ref="F100:I101">F19</f>
        <v>1998</v>
      </c>
      <c r="G100" s="1">
        <f t="shared" si="31"/>
        <v>4415045</v>
      </c>
      <c r="H100" s="1">
        <f t="shared" si="31"/>
        <v>893978</v>
      </c>
      <c r="I100" s="1">
        <f t="shared" si="31"/>
        <v>5309023</v>
      </c>
      <c r="K100" s="9">
        <f t="shared" si="27"/>
        <v>1998</v>
      </c>
      <c r="L100" s="1">
        <f t="shared" si="28"/>
        <v>3.8504703802566</v>
      </c>
      <c r="M100" s="1">
        <f t="shared" si="29"/>
        <v>8.389468197203959</v>
      </c>
      <c r="N100" s="1">
        <f t="shared" si="30"/>
        <v>4.614785055555419</v>
      </c>
    </row>
    <row r="101" spans="1:14" ht="12.75">
      <c r="A101" s="9">
        <v>1999</v>
      </c>
      <c r="B101">
        <v>313</v>
      </c>
      <c r="C101">
        <v>192</v>
      </c>
      <c r="D101">
        <v>505</v>
      </c>
      <c r="F101" s="9">
        <f t="shared" si="31"/>
        <v>1999</v>
      </c>
      <c r="G101" s="1">
        <f t="shared" si="31"/>
        <v>4446526</v>
      </c>
      <c r="H101" s="1">
        <f t="shared" si="31"/>
        <v>906626</v>
      </c>
      <c r="I101" s="1">
        <f t="shared" si="31"/>
        <v>5353152</v>
      </c>
      <c r="K101" s="9">
        <f t="shared" si="27"/>
        <v>1999</v>
      </c>
      <c r="L101" s="1">
        <f t="shared" si="28"/>
        <v>7.0392031891863445</v>
      </c>
      <c r="M101" s="1">
        <f t="shared" si="29"/>
        <v>21.17742045782936</v>
      </c>
      <c r="N101" s="1">
        <f t="shared" si="30"/>
        <v>9.433694391640664</v>
      </c>
    </row>
    <row r="103" spans="1:14" ht="31.5" customHeight="1">
      <c r="A103" s="31" t="str">
        <f>CONCATENATE("New Admissions for All Offenses, BW Only: ",$A$1)</f>
        <v>New Admissions for All Offenses, BW Only: TENNESSEE</v>
      </c>
      <c r="B103" s="31"/>
      <c r="C103" s="31"/>
      <c r="D103" s="31"/>
      <c r="F103" s="31" t="str">
        <f>CONCATENATE("Total Population, BW Only: ",$A$1)</f>
        <v>Total Population, BW Only: TENNESSEE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TENNESSEE</v>
      </c>
      <c r="L103" s="31"/>
      <c r="M103" s="31"/>
      <c r="N103" s="31"/>
    </row>
    <row r="104" spans="1:14" ht="12.75">
      <c r="A104" s="24" t="s">
        <v>26</v>
      </c>
      <c r="B104" s="25" t="s">
        <v>12</v>
      </c>
      <c r="C104" s="25" t="s">
        <v>13</v>
      </c>
      <c r="D104" s="25" t="s">
        <v>14</v>
      </c>
      <c r="F104" s="24" t="s">
        <v>26</v>
      </c>
      <c r="G104" s="25" t="s">
        <v>12</v>
      </c>
      <c r="H104" s="25" t="s">
        <v>13</v>
      </c>
      <c r="I104" s="25" t="s">
        <v>14</v>
      </c>
      <c r="K104" s="24" t="s">
        <v>26</v>
      </c>
      <c r="L104" s="25" t="s">
        <v>12</v>
      </c>
      <c r="M104" s="25" t="s">
        <v>13</v>
      </c>
      <c r="N104" s="25" t="s">
        <v>14</v>
      </c>
    </row>
    <row r="105" spans="1:14" ht="12.75">
      <c r="A105" s="9">
        <v>1983</v>
      </c>
      <c r="B105">
        <v>1690</v>
      </c>
      <c r="C105">
        <v>1444</v>
      </c>
      <c r="D105">
        <v>3134</v>
      </c>
      <c r="E105" s="2"/>
      <c r="F105" s="9">
        <f>F4</f>
        <v>1983</v>
      </c>
      <c r="G105" s="1">
        <f>G4</f>
        <v>3874001</v>
      </c>
      <c r="H105" s="1">
        <f>H4</f>
        <v>726423</v>
      </c>
      <c r="I105" s="1">
        <f>I4</f>
        <v>4600424</v>
      </c>
      <c r="K105" s="9">
        <f>F105</f>
        <v>1983</v>
      </c>
      <c r="L105" s="1">
        <f aca="true" t="shared" si="32" ref="L105:N108">(B105/G105)*100000</f>
        <v>43.62414981307439</v>
      </c>
      <c r="M105" s="1">
        <f t="shared" si="32"/>
        <v>198.78225221393046</v>
      </c>
      <c r="N105" s="1">
        <f t="shared" si="32"/>
        <v>68.12415551262232</v>
      </c>
    </row>
    <row r="106" spans="1:14" ht="12.75">
      <c r="A106" s="9">
        <v>1984</v>
      </c>
      <c r="B106">
        <v>1222</v>
      </c>
      <c r="C106">
        <v>943</v>
      </c>
      <c r="D106">
        <v>2165</v>
      </c>
      <c r="F106" s="9">
        <f aca="true" t="shared" si="33" ref="F106:I121">F5</f>
        <v>1984</v>
      </c>
      <c r="G106" s="1">
        <f t="shared" si="33"/>
        <v>3895459</v>
      </c>
      <c r="H106" s="1">
        <f t="shared" si="33"/>
        <v>730189</v>
      </c>
      <c r="I106" s="1">
        <f t="shared" si="33"/>
        <v>4625648</v>
      </c>
      <c r="K106" s="9">
        <f aca="true" t="shared" si="34" ref="K106:K121">F106</f>
        <v>1984</v>
      </c>
      <c r="L106" s="1">
        <f t="shared" si="32"/>
        <v>31.369859110312802</v>
      </c>
      <c r="M106" s="1">
        <f t="shared" si="32"/>
        <v>129.14464611217096</v>
      </c>
      <c r="N106" s="1">
        <f t="shared" si="32"/>
        <v>46.80425315544979</v>
      </c>
    </row>
    <row r="107" spans="1:14" ht="12.75">
      <c r="A107" s="9">
        <v>1985</v>
      </c>
      <c r="B107">
        <v>1075</v>
      </c>
      <c r="C107">
        <v>681</v>
      </c>
      <c r="D107">
        <v>1756</v>
      </c>
      <c r="F107" s="9">
        <f t="shared" si="33"/>
        <v>1985</v>
      </c>
      <c r="G107" s="1">
        <f t="shared" si="33"/>
        <v>3916315</v>
      </c>
      <c r="H107" s="1">
        <f t="shared" si="33"/>
        <v>735859</v>
      </c>
      <c r="I107" s="1">
        <f t="shared" si="33"/>
        <v>4652174</v>
      </c>
      <c r="K107" s="9">
        <f t="shared" si="34"/>
        <v>1985</v>
      </c>
      <c r="L107" s="1">
        <f t="shared" si="32"/>
        <v>27.449273104946872</v>
      </c>
      <c r="M107" s="1">
        <f t="shared" si="32"/>
        <v>92.54490330348612</v>
      </c>
      <c r="N107" s="1">
        <f t="shared" si="32"/>
        <v>37.74579368699451</v>
      </c>
    </row>
    <row r="108" spans="1:14" ht="12.75">
      <c r="A108" s="9">
        <v>1986</v>
      </c>
      <c r="B108">
        <v>1679</v>
      </c>
      <c r="C108">
        <v>1265</v>
      </c>
      <c r="D108">
        <v>2944</v>
      </c>
      <c r="F108" s="9">
        <f t="shared" si="33"/>
        <v>1986</v>
      </c>
      <c r="G108" s="1">
        <f t="shared" si="33"/>
        <v>3932423</v>
      </c>
      <c r="H108" s="1">
        <f t="shared" si="33"/>
        <v>741358</v>
      </c>
      <c r="I108" s="1">
        <f t="shared" si="33"/>
        <v>4673781</v>
      </c>
      <c r="K108" s="9">
        <f t="shared" si="34"/>
        <v>1986</v>
      </c>
      <c r="L108" s="1">
        <f t="shared" si="32"/>
        <v>42.696322343756</v>
      </c>
      <c r="M108" s="1">
        <f t="shared" si="32"/>
        <v>170.6328116780287</v>
      </c>
      <c r="N108" s="1">
        <f t="shared" si="32"/>
        <v>62.98968650863188</v>
      </c>
    </row>
    <row r="109" spans="1:14" ht="12.75">
      <c r="A109" s="9">
        <v>1987</v>
      </c>
      <c r="B109">
        <v>1778</v>
      </c>
      <c r="C109">
        <v>1320</v>
      </c>
      <c r="D109">
        <v>3098</v>
      </c>
      <c r="F109" s="9">
        <f t="shared" si="33"/>
        <v>1987</v>
      </c>
      <c r="G109" s="1">
        <f t="shared" si="33"/>
        <v>3965007</v>
      </c>
      <c r="H109" s="1">
        <f t="shared" si="33"/>
        <v>750884</v>
      </c>
      <c r="I109" s="1">
        <f t="shared" si="33"/>
        <v>4715891</v>
      </c>
      <c r="K109" s="9">
        <f t="shared" si="34"/>
        <v>1987</v>
      </c>
      <c r="L109" s="1">
        <f aca="true" t="shared" si="35" ref="L109:L121">(B109/G109)*100000</f>
        <v>44.842291577291036</v>
      </c>
      <c r="M109" s="1">
        <f aca="true" t="shared" si="36" ref="M109:M121">(C109/H109)*100000</f>
        <v>175.79279888771103</v>
      </c>
      <c r="N109" s="1">
        <f aca="true" t="shared" si="37" ref="N109:N121">(D109/I109)*100000</f>
        <v>65.69278212749192</v>
      </c>
    </row>
    <row r="110" spans="1:14" ht="12.75">
      <c r="A110" s="9">
        <v>1988</v>
      </c>
      <c r="B110">
        <v>2009</v>
      </c>
      <c r="C110">
        <v>1893</v>
      </c>
      <c r="D110">
        <v>3902</v>
      </c>
      <c r="F110" s="9">
        <f t="shared" si="33"/>
        <v>1988</v>
      </c>
      <c r="G110" s="1">
        <f t="shared" si="33"/>
        <v>3991045</v>
      </c>
      <c r="H110" s="1">
        <f t="shared" si="33"/>
        <v>761903</v>
      </c>
      <c r="I110" s="1">
        <f t="shared" si="33"/>
        <v>4752948</v>
      </c>
      <c r="K110" s="9">
        <f t="shared" si="34"/>
        <v>1988</v>
      </c>
      <c r="L110" s="1">
        <f t="shared" si="35"/>
        <v>50.337693511348526</v>
      </c>
      <c r="M110" s="1">
        <f t="shared" si="36"/>
        <v>248.45682455640676</v>
      </c>
      <c r="N110" s="1">
        <f t="shared" si="37"/>
        <v>82.09641679227292</v>
      </c>
    </row>
    <row r="111" spans="1:14" ht="12.75">
      <c r="A111" s="9">
        <v>1989</v>
      </c>
      <c r="B111">
        <v>2031</v>
      </c>
      <c r="C111">
        <v>2590</v>
      </c>
      <c r="D111">
        <v>4621</v>
      </c>
      <c r="F111" s="9">
        <f t="shared" si="33"/>
        <v>1989</v>
      </c>
      <c r="G111" s="1">
        <f t="shared" si="33"/>
        <v>4012426</v>
      </c>
      <c r="H111" s="1">
        <f t="shared" si="33"/>
        <v>770224</v>
      </c>
      <c r="I111" s="1">
        <f t="shared" si="33"/>
        <v>4782650</v>
      </c>
      <c r="K111" s="9">
        <f t="shared" si="34"/>
        <v>1989</v>
      </c>
      <c r="L111" s="1">
        <f t="shared" si="35"/>
        <v>50.61775594116876</v>
      </c>
      <c r="M111" s="1">
        <f t="shared" si="36"/>
        <v>336.26581358150355</v>
      </c>
      <c r="N111" s="1">
        <f t="shared" si="37"/>
        <v>96.62007464480988</v>
      </c>
    </row>
    <row r="112" spans="1:14" ht="12.75">
      <c r="A112" s="9">
        <v>1990</v>
      </c>
      <c r="B112">
        <v>4556</v>
      </c>
      <c r="C112">
        <v>4190</v>
      </c>
      <c r="D112">
        <v>8746</v>
      </c>
      <c r="F112" s="9">
        <f t="shared" si="33"/>
        <v>1990</v>
      </c>
      <c r="G112" s="1">
        <f t="shared" si="33"/>
        <v>4038097</v>
      </c>
      <c r="H112" s="1">
        <f t="shared" si="33"/>
        <v>778385</v>
      </c>
      <c r="I112" s="1">
        <f t="shared" si="33"/>
        <v>4816482</v>
      </c>
      <c r="K112" s="9">
        <f t="shared" si="34"/>
        <v>1990</v>
      </c>
      <c r="L112" s="1">
        <f t="shared" si="35"/>
        <v>112.82542247003971</v>
      </c>
      <c r="M112" s="1">
        <f t="shared" si="36"/>
        <v>538.2940318736872</v>
      </c>
      <c r="N112" s="1">
        <f t="shared" si="37"/>
        <v>181.5848164697802</v>
      </c>
    </row>
    <row r="113" spans="1:14" ht="12.75">
      <c r="A113" s="9">
        <v>1991</v>
      </c>
      <c r="B113">
        <v>7608</v>
      </c>
      <c r="C113">
        <v>6120</v>
      </c>
      <c r="D113">
        <v>13728</v>
      </c>
      <c r="F113" s="9">
        <f t="shared" si="33"/>
        <v>1991</v>
      </c>
      <c r="G113" s="1">
        <f t="shared" si="33"/>
        <v>4078190</v>
      </c>
      <c r="H113" s="1">
        <f t="shared" si="33"/>
        <v>790817</v>
      </c>
      <c r="I113" s="1">
        <f t="shared" si="33"/>
        <v>4869007</v>
      </c>
      <c r="K113" s="9">
        <f t="shared" si="34"/>
        <v>1991</v>
      </c>
      <c r="L113" s="1">
        <f t="shared" si="35"/>
        <v>186.5533484217263</v>
      </c>
      <c r="M113" s="1">
        <f t="shared" si="36"/>
        <v>773.8832119188131</v>
      </c>
      <c r="N113" s="1">
        <f t="shared" si="37"/>
        <v>281.9466063614203</v>
      </c>
    </row>
    <row r="114" spans="1:14" ht="12.75">
      <c r="A114" s="9">
        <v>1992</v>
      </c>
      <c r="B114">
        <v>556</v>
      </c>
      <c r="C114">
        <v>237</v>
      </c>
      <c r="D114">
        <v>793</v>
      </c>
      <c r="F114" s="9">
        <f t="shared" si="33"/>
        <v>1992</v>
      </c>
      <c r="G114" s="1">
        <f t="shared" si="33"/>
        <v>4125822</v>
      </c>
      <c r="H114" s="1">
        <f t="shared" si="33"/>
        <v>806645</v>
      </c>
      <c r="I114" s="1">
        <f t="shared" si="33"/>
        <v>4932467</v>
      </c>
      <c r="K114" s="9">
        <f t="shared" si="34"/>
        <v>1992</v>
      </c>
      <c r="L114" s="1">
        <f t="shared" si="35"/>
        <v>13.476102459097849</v>
      </c>
      <c r="M114" s="1">
        <f t="shared" si="36"/>
        <v>29.38095444712358</v>
      </c>
      <c r="N114" s="1">
        <f t="shared" si="37"/>
        <v>16.07714760179845</v>
      </c>
    </row>
    <row r="115" spans="1:14" ht="12.75">
      <c r="A115" s="9">
        <v>1993</v>
      </c>
      <c r="B115">
        <v>1442</v>
      </c>
      <c r="C115">
        <v>1556</v>
      </c>
      <c r="D115">
        <v>2998</v>
      </c>
      <c r="F115" s="9">
        <f t="shared" si="33"/>
        <v>1993</v>
      </c>
      <c r="G115" s="1">
        <f t="shared" si="33"/>
        <v>4174351</v>
      </c>
      <c r="H115" s="1">
        <f t="shared" si="33"/>
        <v>824143</v>
      </c>
      <c r="I115" s="1">
        <f t="shared" si="33"/>
        <v>4998494</v>
      </c>
      <c r="K115" s="9">
        <f t="shared" si="34"/>
        <v>1993</v>
      </c>
      <c r="L115" s="1">
        <f t="shared" si="35"/>
        <v>34.544292034857634</v>
      </c>
      <c r="M115" s="1">
        <f t="shared" si="36"/>
        <v>188.80218602839557</v>
      </c>
      <c r="N115" s="1">
        <f t="shared" si="37"/>
        <v>59.97806539329646</v>
      </c>
    </row>
    <row r="116" spans="1:14" ht="12.75">
      <c r="A116" s="9">
        <v>1994</v>
      </c>
      <c r="B116">
        <v>668</v>
      </c>
      <c r="C116">
        <v>359</v>
      </c>
      <c r="D116">
        <v>1027</v>
      </c>
      <c r="F116" s="9">
        <f t="shared" si="33"/>
        <v>1994</v>
      </c>
      <c r="G116" s="1">
        <f t="shared" si="33"/>
        <v>4228994</v>
      </c>
      <c r="H116" s="1">
        <f t="shared" si="33"/>
        <v>839686</v>
      </c>
      <c r="I116" s="1">
        <f t="shared" si="33"/>
        <v>5068680</v>
      </c>
      <c r="K116" s="9">
        <f t="shared" si="34"/>
        <v>1994</v>
      </c>
      <c r="L116" s="1">
        <f t="shared" si="35"/>
        <v>15.795718792696324</v>
      </c>
      <c r="M116" s="1">
        <f t="shared" si="36"/>
        <v>42.75407711930412</v>
      </c>
      <c r="N116" s="1">
        <f t="shared" si="37"/>
        <v>20.26168548813498</v>
      </c>
    </row>
    <row r="117" spans="1:14" ht="12.75">
      <c r="A117" s="9">
        <v>1995</v>
      </c>
      <c r="B117">
        <v>687</v>
      </c>
      <c r="C117">
        <v>389</v>
      </c>
      <c r="D117">
        <v>1076</v>
      </c>
      <c r="F117" s="9">
        <f t="shared" si="33"/>
        <v>1995</v>
      </c>
      <c r="G117" s="1">
        <f t="shared" si="33"/>
        <v>4286327</v>
      </c>
      <c r="H117" s="1">
        <f t="shared" si="33"/>
        <v>853037</v>
      </c>
      <c r="I117" s="1">
        <f t="shared" si="33"/>
        <v>5139364</v>
      </c>
      <c r="K117" s="9">
        <f t="shared" si="34"/>
        <v>1995</v>
      </c>
      <c r="L117" s="1">
        <f t="shared" si="35"/>
        <v>16.027708571931164</v>
      </c>
      <c r="M117" s="1">
        <f t="shared" si="36"/>
        <v>45.601773428350704</v>
      </c>
      <c r="N117" s="1">
        <f t="shared" si="37"/>
        <v>20.936442719371502</v>
      </c>
    </row>
    <row r="118" spans="1:14" ht="12.75">
      <c r="A118" s="9">
        <v>1996</v>
      </c>
      <c r="B118">
        <v>712</v>
      </c>
      <c r="C118">
        <v>405</v>
      </c>
      <c r="D118">
        <v>1117</v>
      </c>
      <c r="F118" s="9">
        <f t="shared" si="33"/>
        <v>1996</v>
      </c>
      <c r="G118" s="1">
        <f t="shared" si="33"/>
        <v>4336406</v>
      </c>
      <c r="H118" s="1">
        <f t="shared" si="33"/>
        <v>867437</v>
      </c>
      <c r="I118" s="1">
        <f t="shared" si="33"/>
        <v>5203843</v>
      </c>
      <c r="K118" s="9">
        <f t="shared" si="34"/>
        <v>1996</v>
      </c>
      <c r="L118" s="1">
        <f t="shared" si="35"/>
        <v>16.419126806853416</v>
      </c>
      <c r="M118" s="1">
        <f t="shared" si="36"/>
        <v>46.68926965301227</v>
      </c>
      <c r="N118" s="1">
        <f t="shared" si="37"/>
        <v>21.464905839780332</v>
      </c>
    </row>
    <row r="119" spans="1:14" ht="12.75">
      <c r="A119" s="9">
        <v>1997</v>
      </c>
      <c r="B119">
        <v>885</v>
      </c>
      <c r="C119">
        <v>505</v>
      </c>
      <c r="D119">
        <v>1390</v>
      </c>
      <c r="F119" s="9">
        <f t="shared" si="33"/>
        <v>1997</v>
      </c>
      <c r="G119" s="1">
        <f t="shared" si="33"/>
        <v>4382236</v>
      </c>
      <c r="H119" s="1">
        <f t="shared" si="33"/>
        <v>880288</v>
      </c>
      <c r="I119" s="1">
        <f t="shared" si="33"/>
        <v>5262524</v>
      </c>
      <c r="K119" s="9">
        <f t="shared" si="34"/>
        <v>1997</v>
      </c>
      <c r="L119" s="1">
        <f t="shared" si="35"/>
        <v>20.19516977177861</v>
      </c>
      <c r="M119" s="1">
        <f t="shared" si="36"/>
        <v>57.367588789123566</v>
      </c>
      <c r="N119" s="1">
        <f t="shared" si="37"/>
        <v>26.413181203544156</v>
      </c>
    </row>
    <row r="120" spans="1:14" ht="12.75">
      <c r="A120" s="9">
        <v>1998</v>
      </c>
      <c r="B120">
        <v>831</v>
      </c>
      <c r="C120">
        <v>447</v>
      </c>
      <c r="D120">
        <v>1278</v>
      </c>
      <c r="F120" s="9">
        <f t="shared" si="33"/>
        <v>1998</v>
      </c>
      <c r="G120" s="1">
        <f t="shared" si="33"/>
        <v>4415045</v>
      </c>
      <c r="H120" s="1">
        <f t="shared" si="33"/>
        <v>893978</v>
      </c>
      <c r="I120" s="1">
        <f t="shared" si="33"/>
        <v>5309023</v>
      </c>
      <c r="K120" s="9">
        <f t="shared" si="34"/>
        <v>1998</v>
      </c>
      <c r="L120" s="1">
        <f t="shared" si="35"/>
        <v>18.822005211724907</v>
      </c>
      <c r="M120" s="1">
        <f t="shared" si="36"/>
        <v>50.001230455335595</v>
      </c>
      <c r="N120" s="1">
        <f t="shared" si="37"/>
        <v>24.072225718366635</v>
      </c>
    </row>
    <row r="121" spans="1:14" ht="12.75">
      <c r="A121" s="9">
        <v>1999</v>
      </c>
      <c r="B121">
        <v>3005</v>
      </c>
      <c r="C121">
        <v>3653</v>
      </c>
      <c r="D121">
        <v>6658</v>
      </c>
      <c r="F121" s="9">
        <f t="shared" si="33"/>
        <v>1999</v>
      </c>
      <c r="G121" s="1">
        <f t="shared" si="33"/>
        <v>4446526</v>
      </c>
      <c r="H121" s="1">
        <f t="shared" si="33"/>
        <v>906626</v>
      </c>
      <c r="I121" s="1">
        <f t="shared" si="33"/>
        <v>5353152</v>
      </c>
      <c r="K121" s="9">
        <f t="shared" si="34"/>
        <v>1999</v>
      </c>
      <c r="L121" s="1">
        <f t="shared" si="35"/>
        <v>67.58084850960053</v>
      </c>
      <c r="M121" s="1">
        <f t="shared" si="36"/>
        <v>402.92248402318046</v>
      </c>
      <c r="N121" s="1">
        <f t="shared" si="37"/>
        <v>124.3753213060268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1">
      <selection activeCell="AP88" sqref="AP88:AU104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0</v>
      </c>
      <c r="B1" s="30" t="s">
        <v>4</v>
      </c>
      <c r="C1" s="30"/>
      <c r="D1" s="30"/>
      <c r="E1" s="30"/>
      <c r="F1" s="30"/>
      <c r="G1" s="30"/>
      <c r="J1" s="30" t="s">
        <v>4</v>
      </c>
      <c r="K1" s="30"/>
      <c r="L1" s="30"/>
      <c r="M1" s="30"/>
      <c r="N1" s="30"/>
      <c r="O1" s="30"/>
      <c r="R1" s="30" t="s">
        <v>4</v>
      </c>
      <c r="S1" s="30"/>
      <c r="T1" s="30"/>
      <c r="U1" s="30"/>
      <c r="V1" s="30"/>
      <c r="W1" s="30"/>
      <c r="Z1" s="30" t="s">
        <v>4</v>
      </c>
      <c r="AA1" s="30"/>
      <c r="AB1" s="30"/>
      <c r="AC1" s="30"/>
      <c r="AD1" s="30"/>
      <c r="AE1" s="30"/>
      <c r="AH1" s="30" t="s">
        <v>4</v>
      </c>
      <c r="AI1" s="30"/>
      <c r="AJ1" s="30"/>
      <c r="AK1" s="30"/>
      <c r="AL1" s="30"/>
      <c r="AM1" s="30"/>
      <c r="AP1" s="30" t="s">
        <v>4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TENNESSEE</v>
      </c>
      <c r="C2" s="30"/>
      <c r="D2" s="30"/>
      <c r="E2" s="30"/>
      <c r="F2" s="30"/>
      <c r="G2" s="30"/>
      <c r="J2" s="30" t="str">
        <f>CONCATENATE("Black, Non-Hispanics:  ",$A$1)</f>
        <v>Black, Non-Hispanics:  TENNESSEE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TENNESSEE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TENNESSEE</v>
      </c>
      <c r="AA2" s="30"/>
      <c r="AB2" s="30"/>
      <c r="AC2" s="30"/>
      <c r="AD2" s="30"/>
      <c r="AE2" s="30"/>
      <c r="AH2" s="30" t="str">
        <f>CONCATENATE("Hispanics:  ",$A$1)</f>
        <v>Hispanics:  TENNESSEE</v>
      </c>
      <c r="AI2" s="30"/>
      <c r="AJ2" s="30"/>
      <c r="AK2" s="30"/>
      <c r="AL2" s="30"/>
      <c r="AM2" s="30"/>
      <c r="AP2" s="30" t="str">
        <f>CONCATENATE("Other Race / Not Known:  ",$A$1)</f>
        <v>Other Race / Not Known:  TENNESSEE</v>
      </c>
      <c r="AQ2" s="30"/>
      <c r="AR2" s="30"/>
      <c r="AS2" s="30"/>
      <c r="AT2" s="30"/>
      <c r="AU2" s="30"/>
    </row>
    <row r="3" spans="1:47" ht="12.75">
      <c r="A3" s="4" t="s">
        <v>8</v>
      </c>
      <c r="B3" s="12" t="s">
        <v>1</v>
      </c>
      <c r="C3" s="12" t="s">
        <v>6</v>
      </c>
      <c r="D3" s="12" t="s">
        <v>7</v>
      </c>
      <c r="E3" s="12" t="s">
        <v>2</v>
      </c>
      <c r="F3" s="12" t="s">
        <v>5</v>
      </c>
      <c r="G3" s="12" t="s">
        <v>14</v>
      </c>
      <c r="I3" s="4" t="s">
        <v>25</v>
      </c>
      <c r="J3" s="12" t="s">
        <v>1</v>
      </c>
      <c r="K3" s="12" t="s">
        <v>6</v>
      </c>
      <c r="L3" s="12" t="s">
        <v>7</v>
      </c>
      <c r="M3" s="12" t="s">
        <v>2</v>
      </c>
      <c r="N3" s="12" t="s">
        <v>5</v>
      </c>
      <c r="O3" s="12" t="s">
        <v>14</v>
      </c>
      <c r="Q3" s="4" t="s">
        <v>25</v>
      </c>
      <c r="R3" s="12" t="s">
        <v>1</v>
      </c>
      <c r="S3" s="12" t="s">
        <v>6</v>
      </c>
      <c r="T3" s="12" t="s">
        <v>7</v>
      </c>
      <c r="U3" s="12" t="s">
        <v>2</v>
      </c>
      <c r="V3" s="12" t="s">
        <v>5</v>
      </c>
      <c r="W3" s="12" t="s">
        <v>14</v>
      </c>
      <c r="Y3" s="4" t="s">
        <v>25</v>
      </c>
      <c r="Z3" s="12" t="s">
        <v>1</v>
      </c>
      <c r="AA3" s="12" t="s">
        <v>6</v>
      </c>
      <c r="AB3" s="12" t="s">
        <v>7</v>
      </c>
      <c r="AC3" s="12" t="s">
        <v>2</v>
      </c>
      <c r="AD3" s="12" t="s">
        <v>5</v>
      </c>
      <c r="AE3" s="12" t="s">
        <v>14</v>
      </c>
      <c r="AG3" s="4" t="s">
        <v>25</v>
      </c>
      <c r="AH3" s="12" t="s">
        <v>1</v>
      </c>
      <c r="AI3" s="12" t="s">
        <v>6</v>
      </c>
      <c r="AJ3" s="12" t="s">
        <v>7</v>
      </c>
      <c r="AK3" s="12" t="s">
        <v>2</v>
      </c>
      <c r="AL3" s="12" t="s">
        <v>5</v>
      </c>
      <c r="AM3" s="12" t="s">
        <v>14</v>
      </c>
      <c r="AO3" s="4" t="s">
        <v>25</v>
      </c>
      <c r="AP3" s="12" t="s">
        <v>1</v>
      </c>
      <c r="AQ3" s="12" t="s">
        <v>6</v>
      </c>
      <c r="AR3" s="12" t="s">
        <v>7</v>
      </c>
      <c r="AS3" s="12" t="s">
        <v>2</v>
      </c>
      <c r="AT3" s="12" t="s">
        <v>5</v>
      </c>
      <c r="AU3" s="12" t="s">
        <v>14</v>
      </c>
    </row>
    <row r="4" spans="1:41" ht="12.75">
      <c r="A4" s="4">
        <v>1983</v>
      </c>
      <c r="B4">
        <v>341</v>
      </c>
      <c r="C4">
        <v>657</v>
      </c>
      <c r="D4">
        <v>325</v>
      </c>
      <c r="E4">
        <v>156</v>
      </c>
      <c r="F4">
        <v>211</v>
      </c>
      <c r="G4">
        <f>SUM(B4:F4)</f>
        <v>1690</v>
      </c>
      <c r="I4" s="4">
        <v>1983</v>
      </c>
      <c r="J4">
        <v>347</v>
      </c>
      <c r="K4">
        <v>626</v>
      </c>
      <c r="L4">
        <v>280</v>
      </c>
      <c r="M4">
        <v>45</v>
      </c>
      <c r="N4">
        <v>146</v>
      </c>
      <c r="O4">
        <f>SUM(J4:N4)</f>
        <v>1444</v>
      </c>
      <c r="Q4" s="4">
        <v>1983</v>
      </c>
      <c r="W4">
        <f>SUM(R4:V4)</f>
        <v>0</v>
      </c>
      <c r="Y4" s="4">
        <v>1983</v>
      </c>
      <c r="AE4">
        <f>SUM(Z4:AD4)</f>
        <v>0</v>
      </c>
      <c r="AG4" s="4">
        <v>1983</v>
      </c>
      <c r="AM4">
        <f>SUM(AH4:AL4)</f>
        <v>0</v>
      </c>
      <c r="AO4" s="4">
        <v>1983</v>
      </c>
    </row>
    <row r="5" spans="1:41" ht="12.75">
      <c r="A5" s="4">
        <v>1984</v>
      </c>
      <c r="B5">
        <v>369</v>
      </c>
      <c r="C5">
        <v>374</v>
      </c>
      <c r="D5">
        <v>141</v>
      </c>
      <c r="E5">
        <v>91</v>
      </c>
      <c r="F5">
        <v>247</v>
      </c>
      <c r="G5">
        <f aca="true" t="shared" si="0" ref="G5:G20">SUM(B5:F5)</f>
        <v>1222</v>
      </c>
      <c r="I5" s="4">
        <v>1984</v>
      </c>
      <c r="J5">
        <v>328</v>
      </c>
      <c r="K5">
        <v>375</v>
      </c>
      <c r="L5">
        <v>109</v>
      </c>
      <c r="M5">
        <v>20</v>
      </c>
      <c r="N5">
        <v>111</v>
      </c>
      <c r="O5">
        <f aca="true" t="shared" si="1" ref="O5:O20">SUM(J5:N5)</f>
        <v>943</v>
      </c>
      <c r="Q5" s="4">
        <v>1984</v>
      </c>
      <c r="W5">
        <f aca="true" t="shared" si="2" ref="W5:W20">SUM(R5:V5)</f>
        <v>0</v>
      </c>
      <c r="Y5" s="4">
        <v>1984</v>
      </c>
      <c r="AE5">
        <f aca="true" t="shared" si="3" ref="AE5:AE20">SUM(Z5:AD5)</f>
        <v>0</v>
      </c>
      <c r="AG5" s="4">
        <v>1984</v>
      </c>
      <c r="AM5">
        <f aca="true" t="shared" si="4" ref="AM5:AM20">SUM(AH5:AL5)</f>
        <v>0</v>
      </c>
      <c r="AO5" s="4">
        <v>1984</v>
      </c>
    </row>
    <row r="6" spans="1:41" ht="12.75">
      <c r="A6" s="4">
        <v>1985</v>
      </c>
      <c r="B6">
        <v>373</v>
      </c>
      <c r="C6">
        <v>400</v>
      </c>
      <c r="D6">
        <v>127</v>
      </c>
      <c r="E6">
        <v>55</v>
      </c>
      <c r="F6">
        <v>120</v>
      </c>
      <c r="G6">
        <f t="shared" si="0"/>
        <v>1075</v>
      </c>
      <c r="I6" s="4">
        <v>1985</v>
      </c>
      <c r="J6">
        <v>255</v>
      </c>
      <c r="K6">
        <v>270</v>
      </c>
      <c r="L6">
        <v>84</v>
      </c>
      <c r="M6">
        <v>33</v>
      </c>
      <c r="N6">
        <v>39</v>
      </c>
      <c r="O6">
        <f t="shared" si="1"/>
        <v>681</v>
      </c>
      <c r="Q6" s="4">
        <v>1985</v>
      </c>
      <c r="W6">
        <f t="shared" si="2"/>
        <v>0</v>
      </c>
      <c r="Y6" s="4">
        <v>1985</v>
      </c>
      <c r="AE6">
        <f t="shared" si="3"/>
        <v>0</v>
      </c>
      <c r="AG6" s="4">
        <v>1985</v>
      </c>
      <c r="AM6">
        <f t="shared" si="4"/>
        <v>0</v>
      </c>
      <c r="AO6" s="4">
        <v>1985</v>
      </c>
    </row>
    <row r="7" spans="1:41" ht="12.75">
      <c r="A7" s="4">
        <v>1986</v>
      </c>
      <c r="B7">
        <v>445</v>
      </c>
      <c r="C7">
        <v>606</v>
      </c>
      <c r="D7">
        <v>244</v>
      </c>
      <c r="E7">
        <v>156</v>
      </c>
      <c r="F7">
        <v>228</v>
      </c>
      <c r="G7">
        <f t="shared" si="0"/>
        <v>1679</v>
      </c>
      <c r="I7" s="4">
        <v>1986</v>
      </c>
      <c r="J7">
        <v>388</v>
      </c>
      <c r="K7">
        <v>516</v>
      </c>
      <c r="L7">
        <v>182</v>
      </c>
      <c r="M7">
        <v>63</v>
      </c>
      <c r="N7">
        <v>116</v>
      </c>
      <c r="O7">
        <f t="shared" si="1"/>
        <v>1265</v>
      </c>
      <c r="Q7" s="4">
        <v>1986</v>
      </c>
      <c r="W7">
        <f t="shared" si="2"/>
        <v>0</v>
      </c>
      <c r="Y7" s="4">
        <v>1986</v>
      </c>
      <c r="AE7">
        <f t="shared" si="3"/>
        <v>0</v>
      </c>
      <c r="AG7" s="4">
        <v>1986</v>
      </c>
      <c r="AM7">
        <f t="shared" si="4"/>
        <v>0</v>
      </c>
      <c r="AO7" s="4">
        <v>1986</v>
      </c>
    </row>
    <row r="8" spans="1:41" ht="12.75">
      <c r="A8" s="4">
        <v>1987</v>
      </c>
      <c r="B8">
        <v>438</v>
      </c>
      <c r="C8">
        <v>588</v>
      </c>
      <c r="D8">
        <v>334</v>
      </c>
      <c r="E8">
        <v>179</v>
      </c>
      <c r="F8">
        <v>239</v>
      </c>
      <c r="G8">
        <f t="shared" si="0"/>
        <v>1778</v>
      </c>
      <c r="I8" s="4">
        <v>1987</v>
      </c>
      <c r="J8">
        <v>384</v>
      </c>
      <c r="K8">
        <v>464</v>
      </c>
      <c r="L8">
        <v>222</v>
      </c>
      <c r="M8">
        <v>131</v>
      </c>
      <c r="N8">
        <v>119</v>
      </c>
      <c r="O8">
        <f t="shared" si="1"/>
        <v>1320</v>
      </c>
      <c r="Q8" s="4">
        <v>1987</v>
      </c>
      <c r="W8">
        <f t="shared" si="2"/>
        <v>0</v>
      </c>
      <c r="Y8" s="4">
        <v>1987</v>
      </c>
      <c r="AE8">
        <f t="shared" si="3"/>
        <v>0</v>
      </c>
      <c r="AG8" s="4">
        <v>1987</v>
      </c>
      <c r="AM8">
        <f t="shared" si="4"/>
        <v>0</v>
      </c>
      <c r="AO8" s="4">
        <v>1987</v>
      </c>
    </row>
    <row r="9" spans="1:41" ht="12.75">
      <c r="A9" s="4">
        <v>1988</v>
      </c>
      <c r="B9">
        <v>529</v>
      </c>
      <c r="C9">
        <v>657</v>
      </c>
      <c r="D9">
        <v>349</v>
      </c>
      <c r="E9">
        <v>228</v>
      </c>
      <c r="F9">
        <v>246</v>
      </c>
      <c r="G9">
        <f t="shared" si="0"/>
        <v>2009</v>
      </c>
      <c r="I9" s="4">
        <v>1988</v>
      </c>
      <c r="J9">
        <v>458</v>
      </c>
      <c r="K9">
        <v>643</v>
      </c>
      <c r="L9">
        <v>269</v>
      </c>
      <c r="M9">
        <v>304</v>
      </c>
      <c r="N9">
        <v>219</v>
      </c>
      <c r="O9">
        <f t="shared" si="1"/>
        <v>1893</v>
      </c>
      <c r="Q9" s="4">
        <v>1988</v>
      </c>
      <c r="W9">
        <f t="shared" si="2"/>
        <v>0</v>
      </c>
      <c r="Y9" s="4">
        <v>1988</v>
      </c>
      <c r="AE9">
        <f t="shared" si="3"/>
        <v>0</v>
      </c>
      <c r="AG9" s="4">
        <v>1988</v>
      </c>
      <c r="AM9">
        <f t="shared" si="4"/>
        <v>0</v>
      </c>
      <c r="AO9" s="4">
        <v>1988</v>
      </c>
    </row>
    <row r="10" spans="1:41" ht="12.75">
      <c r="A10" s="4">
        <v>1989</v>
      </c>
      <c r="B10">
        <v>516</v>
      </c>
      <c r="C10">
        <v>569</v>
      </c>
      <c r="D10">
        <v>344</v>
      </c>
      <c r="E10">
        <v>331</v>
      </c>
      <c r="F10">
        <v>271</v>
      </c>
      <c r="G10">
        <f t="shared" si="0"/>
        <v>2031</v>
      </c>
      <c r="I10" s="4">
        <v>1989</v>
      </c>
      <c r="J10">
        <v>507</v>
      </c>
      <c r="K10">
        <v>579</v>
      </c>
      <c r="L10">
        <v>238</v>
      </c>
      <c r="M10" s="2">
        <v>1042</v>
      </c>
      <c r="N10">
        <v>224</v>
      </c>
      <c r="O10">
        <f t="shared" si="1"/>
        <v>2590</v>
      </c>
      <c r="Q10" s="4">
        <v>1989</v>
      </c>
      <c r="W10">
        <f t="shared" si="2"/>
        <v>0</v>
      </c>
      <c r="Y10" s="4">
        <v>1989</v>
      </c>
      <c r="AE10">
        <f t="shared" si="3"/>
        <v>0</v>
      </c>
      <c r="AG10" s="4">
        <v>1989</v>
      </c>
      <c r="AM10">
        <f t="shared" si="4"/>
        <v>0</v>
      </c>
      <c r="AO10" s="4">
        <v>1989</v>
      </c>
    </row>
    <row r="11" spans="1:41" ht="12.75">
      <c r="A11" s="4">
        <v>1990</v>
      </c>
      <c r="B11">
        <v>558</v>
      </c>
      <c r="C11">
        <v>682</v>
      </c>
      <c r="D11">
        <v>368</v>
      </c>
      <c r="E11">
        <v>317</v>
      </c>
      <c r="F11" s="2">
        <v>2631</v>
      </c>
      <c r="G11">
        <f t="shared" si="0"/>
        <v>4556</v>
      </c>
      <c r="I11" s="4">
        <v>1990</v>
      </c>
      <c r="J11">
        <v>577</v>
      </c>
      <c r="K11">
        <v>652</v>
      </c>
      <c r="L11">
        <v>244</v>
      </c>
      <c r="M11">
        <v>972</v>
      </c>
      <c r="N11" s="2">
        <v>1745</v>
      </c>
      <c r="O11">
        <f t="shared" si="1"/>
        <v>4190</v>
      </c>
      <c r="Q11" s="4">
        <v>1990</v>
      </c>
      <c r="W11">
        <f t="shared" si="2"/>
        <v>0</v>
      </c>
      <c r="Y11" s="4">
        <v>1990</v>
      </c>
      <c r="AE11">
        <f t="shared" si="3"/>
        <v>0</v>
      </c>
      <c r="AG11" s="4">
        <v>1990</v>
      </c>
      <c r="AM11">
        <f t="shared" si="4"/>
        <v>0</v>
      </c>
      <c r="AO11" s="4">
        <v>1990</v>
      </c>
    </row>
    <row r="12" spans="1:41" ht="12.75">
      <c r="A12" s="4">
        <v>1991</v>
      </c>
      <c r="B12">
        <v>603</v>
      </c>
      <c r="C12">
        <v>608</v>
      </c>
      <c r="D12">
        <v>359</v>
      </c>
      <c r="E12">
        <v>255</v>
      </c>
      <c r="F12" s="2">
        <v>5783</v>
      </c>
      <c r="G12">
        <f t="shared" si="0"/>
        <v>7608</v>
      </c>
      <c r="I12" s="4">
        <v>1991</v>
      </c>
      <c r="J12">
        <v>633</v>
      </c>
      <c r="K12">
        <v>768</v>
      </c>
      <c r="L12">
        <v>261</v>
      </c>
      <c r="M12">
        <v>989</v>
      </c>
      <c r="N12" s="2">
        <v>3469</v>
      </c>
      <c r="O12">
        <f t="shared" si="1"/>
        <v>6120</v>
      </c>
      <c r="Q12" s="4">
        <v>1991</v>
      </c>
      <c r="W12">
        <f t="shared" si="2"/>
        <v>0</v>
      </c>
      <c r="Y12" s="4">
        <v>1991</v>
      </c>
      <c r="AE12">
        <f t="shared" si="3"/>
        <v>0</v>
      </c>
      <c r="AG12" s="4">
        <v>1991</v>
      </c>
      <c r="AM12">
        <f t="shared" si="4"/>
        <v>0</v>
      </c>
      <c r="AO12" s="4">
        <v>1991</v>
      </c>
    </row>
    <row r="13" spans="1:41" ht="12.75">
      <c r="A13" s="4">
        <v>1992</v>
      </c>
      <c r="B13">
        <v>135</v>
      </c>
      <c r="C13">
        <v>149</v>
      </c>
      <c r="D13">
        <v>94</v>
      </c>
      <c r="E13">
        <v>88</v>
      </c>
      <c r="F13">
        <v>90</v>
      </c>
      <c r="G13">
        <f t="shared" si="0"/>
        <v>556</v>
      </c>
      <c r="I13" s="4">
        <v>1992</v>
      </c>
      <c r="J13">
        <v>46</v>
      </c>
      <c r="K13">
        <v>36</v>
      </c>
      <c r="L13">
        <v>22</v>
      </c>
      <c r="M13">
        <v>112</v>
      </c>
      <c r="N13">
        <v>21</v>
      </c>
      <c r="O13">
        <f t="shared" si="1"/>
        <v>237</v>
      </c>
      <c r="Q13" s="4">
        <v>1992</v>
      </c>
      <c r="R13">
        <v>1</v>
      </c>
      <c r="W13">
        <f t="shared" si="2"/>
        <v>1</v>
      </c>
      <c r="Y13" s="4">
        <v>1992</v>
      </c>
      <c r="Z13">
        <v>1</v>
      </c>
      <c r="AA13">
        <v>1</v>
      </c>
      <c r="AE13">
        <f t="shared" si="3"/>
        <v>2</v>
      </c>
      <c r="AG13" s="4">
        <v>1992</v>
      </c>
      <c r="AM13">
        <f t="shared" si="4"/>
        <v>0</v>
      </c>
      <c r="AO13" s="4">
        <v>1992</v>
      </c>
    </row>
    <row r="14" spans="1:41" ht="12.75">
      <c r="A14" s="4">
        <v>1993</v>
      </c>
      <c r="B14">
        <v>242</v>
      </c>
      <c r="C14">
        <v>635</v>
      </c>
      <c r="D14">
        <v>201</v>
      </c>
      <c r="E14">
        <v>141</v>
      </c>
      <c r="F14">
        <v>223</v>
      </c>
      <c r="G14">
        <f t="shared" si="0"/>
        <v>1442</v>
      </c>
      <c r="I14" s="4">
        <v>1993</v>
      </c>
      <c r="J14">
        <v>194</v>
      </c>
      <c r="K14">
        <v>661</v>
      </c>
      <c r="L14">
        <v>145</v>
      </c>
      <c r="M14">
        <v>468</v>
      </c>
      <c r="N14">
        <v>88</v>
      </c>
      <c r="O14">
        <f t="shared" si="1"/>
        <v>1556</v>
      </c>
      <c r="Q14" s="4">
        <v>1993</v>
      </c>
      <c r="U14">
        <v>1</v>
      </c>
      <c r="W14">
        <f t="shared" si="2"/>
        <v>1</v>
      </c>
      <c r="Y14" s="4">
        <v>1993</v>
      </c>
      <c r="Z14">
        <v>1</v>
      </c>
      <c r="AE14">
        <f t="shared" si="3"/>
        <v>1</v>
      </c>
      <c r="AG14" s="4">
        <v>1993</v>
      </c>
      <c r="AM14">
        <f t="shared" si="4"/>
        <v>0</v>
      </c>
      <c r="AO14" s="4">
        <v>1993</v>
      </c>
    </row>
    <row r="15" spans="1:41" ht="12.75">
      <c r="A15" s="4">
        <v>1994</v>
      </c>
      <c r="B15">
        <v>112</v>
      </c>
      <c r="C15">
        <v>105</v>
      </c>
      <c r="D15">
        <v>90</v>
      </c>
      <c r="E15">
        <v>73</v>
      </c>
      <c r="F15">
        <v>288</v>
      </c>
      <c r="G15">
        <f t="shared" si="0"/>
        <v>668</v>
      </c>
      <c r="I15" s="4">
        <v>1994</v>
      </c>
      <c r="J15">
        <v>43</v>
      </c>
      <c r="K15">
        <v>53</v>
      </c>
      <c r="L15">
        <v>30</v>
      </c>
      <c r="M15">
        <v>107</v>
      </c>
      <c r="N15">
        <v>126</v>
      </c>
      <c r="O15">
        <f t="shared" si="1"/>
        <v>359</v>
      </c>
      <c r="Q15" s="4">
        <v>1994</v>
      </c>
      <c r="U15">
        <v>1</v>
      </c>
      <c r="V15">
        <v>1</v>
      </c>
      <c r="W15">
        <f t="shared" si="2"/>
        <v>2</v>
      </c>
      <c r="Y15" s="4">
        <v>1994</v>
      </c>
      <c r="Z15">
        <v>1</v>
      </c>
      <c r="AD15">
        <v>1</v>
      </c>
      <c r="AE15">
        <f t="shared" si="3"/>
        <v>2</v>
      </c>
      <c r="AG15" s="4">
        <v>1994</v>
      </c>
      <c r="AM15">
        <f t="shared" si="4"/>
        <v>0</v>
      </c>
      <c r="AO15" s="4">
        <v>1994</v>
      </c>
    </row>
    <row r="16" spans="1:41" ht="12.75">
      <c r="A16" s="4">
        <v>1995</v>
      </c>
      <c r="B16">
        <v>155</v>
      </c>
      <c r="C16">
        <v>126</v>
      </c>
      <c r="D16">
        <v>129</v>
      </c>
      <c r="E16">
        <v>93</v>
      </c>
      <c r="F16">
        <v>184</v>
      </c>
      <c r="G16">
        <f t="shared" si="0"/>
        <v>687</v>
      </c>
      <c r="I16" s="4">
        <v>1995</v>
      </c>
      <c r="J16">
        <v>48</v>
      </c>
      <c r="K16">
        <v>51</v>
      </c>
      <c r="L16">
        <v>28</v>
      </c>
      <c r="M16">
        <v>165</v>
      </c>
      <c r="N16">
        <v>97</v>
      </c>
      <c r="O16">
        <f t="shared" si="1"/>
        <v>389</v>
      </c>
      <c r="Q16" s="4">
        <v>1995</v>
      </c>
      <c r="U16">
        <v>1</v>
      </c>
      <c r="W16">
        <f t="shared" si="2"/>
        <v>1</v>
      </c>
      <c r="Y16" s="4">
        <v>1995</v>
      </c>
      <c r="AA16">
        <v>1</v>
      </c>
      <c r="AB16">
        <v>3</v>
      </c>
      <c r="AC16">
        <v>1</v>
      </c>
      <c r="AD16">
        <v>1</v>
      </c>
      <c r="AE16">
        <f t="shared" si="3"/>
        <v>6</v>
      </c>
      <c r="AG16" s="4">
        <v>1995</v>
      </c>
      <c r="AM16">
        <f t="shared" si="4"/>
        <v>0</v>
      </c>
      <c r="AO16" s="4">
        <v>1995</v>
      </c>
    </row>
    <row r="17" spans="1:41" ht="12.75">
      <c r="A17" s="4">
        <v>1996</v>
      </c>
      <c r="B17">
        <v>132</v>
      </c>
      <c r="C17">
        <v>147</v>
      </c>
      <c r="D17">
        <v>147</v>
      </c>
      <c r="E17">
        <v>83</v>
      </c>
      <c r="F17">
        <v>203</v>
      </c>
      <c r="G17">
        <f t="shared" si="0"/>
        <v>712</v>
      </c>
      <c r="I17" s="4">
        <v>1996</v>
      </c>
      <c r="J17">
        <v>56</v>
      </c>
      <c r="K17">
        <v>49</v>
      </c>
      <c r="L17">
        <v>39</v>
      </c>
      <c r="M17">
        <v>150</v>
      </c>
      <c r="N17">
        <v>111</v>
      </c>
      <c r="O17">
        <f t="shared" si="1"/>
        <v>405</v>
      </c>
      <c r="Q17" s="4">
        <v>1996</v>
      </c>
      <c r="W17">
        <f t="shared" si="2"/>
        <v>0</v>
      </c>
      <c r="Y17" s="4">
        <v>1996</v>
      </c>
      <c r="AD17">
        <v>2</v>
      </c>
      <c r="AE17">
        <f t="shared" si="3"/>
        <v>2</v>
      </c>
      <c r="AG17" s="4">
        <v>1996</v>
      </c>
      <c r="AM17">
        <f t="shared" si="4"/>
        <v>0</v>
      </c>
      <c r="AO17" s="4">
        <v>1996</v>
      </c>
    </row>
    <row r="18" spans="1:41" ht="12.75">
      <c r="A18" s="4">
        <v>1997</v>
      </c>
      <c r="B18">
        <v>143</v>
      </c>
      <c r="C18">
        <v>177</v>
      </c>
      <c r="D18">
        <v>171</v>
      </c>
      <c r="E18">
        <v>93</v>
      </c>
      <c r="F18">
        <v>301</v>
      </c>
      <c r="G18">
        <f t="shared" si="0"/>
        <v>885</v>
      </c>
      <c r="I18" s="4">
        <v>1997</v>
      </c>
      <c r="J18">
        <v>65</v>
      </c>
      <c r="K18">
        <v>55</v>
      </c>
      <c r="L18">
        <v>42</v>
      </c>
      <c r="M18">
        <v>193</v>
      </c>
      <c r="N18">
        <v>150</v>
      </c>
      <c r="O18">
        <f t="shared" si="1"/>
        <v>505</v>
      </c>
      <c r="Q18" s="4">
        <v>1997</v>
      </c>
      <c r="R18">
        <v>1</v>
      </c>
      <c r="V18">
        <v>1</v>
      </c>
      <c r="W18">
        <f t="shared" si="2"/>
        <v>2</v>
      </c>
      <c r="Y18" s="4">
        <v>1997</v>
      </c>
      <c r="AC18">
        <v>1</v>
      </c>
      <c r="AE18">
        <f t="shared" si="3"/>
        <v>1</v>
      </c>
      <c r="AG18" s="4">
        <v>1997</v>
      </c>
      <c r="AM18">
        <f t="shared" si="4"/>
        <v>0</v>
      </c>
      <c r="AO18" s="4">
        <v>1997</v>
      </c>
    </row>
    <row r="19" spans="1:41" ht="12.75">
      <c r="A19" s="4">
        <v>1998</v>
      </c>
      <c r="B19">
        <v>193</v>
      </c>
      <c r="C19">
        <v>165</v>
      </c>
      <c r="D19">
        <v>192</v>
      </c>
      <c r="E19">
        <v>111</v>
      </c>
      <c r="F19">
        <v>170</v>
      </c>
      <c r="G19">
        <f t="shared" si="0"/>
        <v>831</v>
      </c>
      <c r="I19" s="4">
        <v>1998</v>
      </c>
      <c r="J19">
        <v>66</v>
      </c>
      <c r="K19">
        <v>68</v>
      </c>
      <c r="L19">
        <v>49</v>
      </c>
      <c r="M19">
        <v>189</v>
      </c>
      <c r="N19">
        <v>75</v>
      </c>
      <c r="O19">
        <f t="shared" si="1"/>
        <v>447</v>
      </c>
      <c r="Q19" s="4">
        <v>1998</v>
      </c>
      <c r="R19">
        <v>1</v>
      </c>
      <c r="S19">
        <v>1</v>
      </c>
      <c r="U19">
        <v>1</v>
      </c>
      <c r="W19">
        <f t="shared" si="2"/>
        <v>3</v>
      </c>
      <c r="Y19" s="4">
        <v>1998</v>
      </c>
      <c r="Z19">
        <v>3</v>
      </c>
      <c r="AC19">
        <v>1</v>
      </c>
      <c r="AD19">
        <v>1</v>
      </c>
      <c r="AE19">
        <f t="shared" si="3"/>
        <v>5</v>
      </c>
      <c r="AG19" s="4">
        <v>1998</v>
      </c>
      <c r="AM19">
        <f t="shared" si="4"/>
        <v>0</v>
      </c>
      <c r="AO19" s="4">
        <v>1998</v>
      </c>
    </row>
    <row r="20" spans="1:41" ht="12.75">
      <c r="A20" s="4">
        <v>1999</v>
      </c>
      <c r="B20">
        <v>741</v>
      </c>
      <c r="C20">
        <v>774</v>
      </c>
      <c r="D20">
        <v>813</v>
      </c>
      <c r="E20">
        <v>364</v>
      </c>
      <c r="F20">
        <v>313</v>
      </c>
      <c r="G20">
        <f t="shared" si="0"/>
        <v>3005</v>
      </c>
      <c r="I20" s="4">
        <v>1999</v>
      </c>
      <c r="J20">
        <v>725</v>
      </c>
      <c r="K20">
        <v>964</v>
      </c>
      <c r="L20">
        <v>642</v>
      </c>
      <c r="M20" s="2">
        <v>1130</v>
      </c>
      <c r="N20">
        <v>192</v>
      </c>
      <c r="O20">
        <f t="shared" si="1"/>
        <v>3653</v>
      </c>
      <c r="Q20" s="4">
        <v>1999</v>
      </c>
      <c r="S20">
        <v>1</v>
      </c>
      <c r="T20">
        <v>2</v>
      </c>
      <c r="V20">
        <v>1</v>
      </c>
      <c r="W20">
        <f t="shared" si="2"/>
        <v>4</v>
      </c>
      <c r="Y20" s="4">
        <v>1999</v>
      </c>
      <c r="AE20">
        <f t="shared" si="3"/>
        <v>0</v>
      </c>
      <c r="AG20" s="4">
        <v>1999</v>
      </c>
      <c r="AH20">
        <v>30</v>
      </c>
      <c r="AI20">
        <v>7</v>
      </c>
      <c r="AJ20">
        <v>5</v>
      </c>
      <c r="AK20">
        <v>32</v>
      </c>
      <c r="AL20">
        <v>5</v>
      </c>
      <c r="AM20">
        <f t="shared" si="4"/>
        <v>79</v>
      </c>
      <c r="AO20" s="4">
        <v>1999</v>
      </c>
    </row>
    <row r="21" spans="1:47" ht="12.75">
      <c r="A21" s="4" t="s">
        <v>14</v>
      </c>
      <c r="B21" s="2">
        <f>SUM(B4:B20)</f>
        <v>6025</v>
      </c>
      <c r="C21" s="2">
        <f>SUM(C4:C20)</f>
        <v>7419</v>
      </c>
      <c r="D21" s="2">
        <f>SUM(D4:D20)</f>
        <v>4428</v>
      </c>
      <c r="E21" s="2">
        <f>SUM(E4:E20)</f>
        <v>2814</v>
      </c>
      <c r="F21" s="2">
        <f>SUM(F4:F20)</f>
        <v>11748</v>
      </c>
      <c r="G21">
        <f>SUM(B21:F21)</f>
        <v>32434</v>
      </c>
      <c r="I21" s="4" t="s">
        <v>14</v>
      </c>
      <c r="J21" s="2">
        <f>SUM(J4:J20)</f>
        <v>5120</v>
      </c>
      <c r="K21" s="2">
        <f>SUM(K4:K20)</f>
        <v>6830</v>
      </c>
      <c r="L21" s="2">
        <f>SUM(L4:L20)</f>
        <v>2886</v>
      </c>
      <c r="M21" s="2">
        <f>SUM(M4:M20)</f>
        <v>6113</v>
      </c>
      <c r="N21" s="2">
        <f>SUM(N4:N20)</f>
        <v>7048</v>
      </c>
      <c r="O21">
        <f>SUM(J21:N21)</f>
        <v>27997</v>
      </c>
      <c r="Q21" s="4" t="s">
        <v>14</v>
      </c>
      <c r="R21" s="2">
        <f>SUM(R4:R20)</f>
        <v>3</v>
      </c>
      <c r="S21" s="2">
        <f>SUM(S4:S20)</f>
        <v>2</v>
      </c>
      <c r="T21" s="2">
        <f>SUM(T4:T20)</f>
        <v>2</v>
      </c>
      <c r="U21" s="2">
        <f>SUM(U4:U20)</f>
        <v>4</v>
      </c>
      <c r="V21" s="2">
        <f>SUM(V4:V20)</f>
        <v>3</v>
      </c>
      <c r="W21">
        <f>SUM(R21:V21)</f>
        <v>14</v>
      </c>
      <c r="Y21" s="4" t="s">
        <v>14</v>
      </c>
      <c r="Z21" s="2">
        <f>SUM(Z4:Z20)</f>
        <v>6</v>
      </c>
      <c r="AA21" s="2">
        <f>SUM(AA4:AA20)</f>
        <v>2</v>
      </c>
      <c r="AB21" s="2">
        <f>SUM(AB4:AB20)</f>
        <v>3</v>
      </c>
      <c r="AC21" s="2">
        <f>SUM(AC4:AC20)</f>
        <v>3</v>
      </c>
      <c r="AD21" s="2">
        <f>SUM(AD4:AD20)</f>
        <v>5</v>
      </c>
      <c r="AE21">
        <f>SUM(Z21:AD21)</f>
        <v>19</v>
      </c>
      <c r="AG21" s="4" t="s">
        <v>14</v>
      </c>
      <c r="AH21" s="2">
        <f>SUM(AH4:AH20)</f>
        <v>30</v>
      </c>
      <c r="AI21" s="2">
        <f>SUM(AI4:AI20)</f>
        <v>7</v>
      </c>
      <c r="AJ21" s="2">
        <f>SUM(AJ4:AJ20)</f>
        <v>5</v>
      </c>
      <c r="AK21" s="2">
        <f>SUM(AK4:AK20)</f>
        <v>32</v>
      </c>
      <c r="AL21" s="2">
        <f>SUM(AL4:AL20)</f>
        <v>5</v>
      </c>
      <c r="AM21">
        <f>SUM(AH21:AL21)</f>
        <v>79</v>
      </c>
      <c r="AO21" s="4" t="s">
        <v>14</v>
      </c>
      <c r="AP21" s="2">
        <f>SUM(AP4:AP20)</f>
        <v>0</v>
      </c>
      <c r="AQ21" s="2">
        <f>SUM(AQ4:AQ20)</f>
        <v>0</v>
      </c>
      <c r="AR21" s="2">
        <f>SUM(AR4:AR20)</f>
        <v>0</v>
      </c>
      <c r="AS21" s="2">
        <f>SUM(AS4:AS20)</f>
        <v>0</v>
      </c>
      <c r="AT21" s="2">
        <f>SUM(AT4:AT20)</f>
        <v>0</v>
      </c>
      <c r="AU21">
        <f>SUM(AP21:AT21)</f>
        <v>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12</v>
      </c>
      <c r="I23" s="4" t="s">
        <v>13</v>
      </c>
      <c r="Q23" s="4" t="s">
        <v>29</v>
      </c>
      <c r="Y23" s="4" t="s">
        <v>30</v>
      </c>
      <c r="AG23" s="4" t="s">
        <v>27</v>
      </c>
      <c r="AO23" s="4" t="s">
        <v>28</v>
      </c>
    </row>
    <row r="24" spans="1:47" ht="12.75">
      <c r="A24" s="4" t="s">
        <v>22</v>
      </c>
      <c r="B24" s="12" t="s">
        <v>1</v>
      </c>
      <c r="C24" s="12" t="s">
        <v>6</v>
      </c>
      <c r="D24" s="12" t="s">
        <v>7</v>
      </c>
      <c r="E24" s="12" t="s">
        <v>2</v>
      </c>
      <c r="F24" s="12" t="s">
        <v>5</v>
      </c>
      <c r="G24" s="12" t="s">
        <v>14</v>
      </c>
      <c r="I24" s="4" t="s">
        <v>22</v>
      </c>
      <c r="J24" s="12" t="s">
        <v>1</v>
      </c>
      <c r="K24" s="12" t="s">
        <v>6</v>
      </c>
      <c r="L24" s="12" t="s">
        <v>7</v>
      </c>
      <c r="M24" s="12" t="s">
        <v>2</v>
      </c>
      <c r="N24" s="12" t="s">
        <v>5</v>
      </c>
      <c r="O24" s="12" t="s">
        <v>14</v>
      </c>
      <c r="Q24" s="4" t="s">
        <v>22</v>
      </c>
      <c r="R24" s="12" t="s">
        <v>1</v>
      </c>
      <c r="S24" s="12" t="s">
        <v>6</v>
      </c>
      <c r="T24" s="12" t="s">
        <v>7</v>
      </c>
      <c r="U24" s="12" t="s">
        <v>2</v>
      </c>
      <c r="V24" s="12" t="s">
        <v>5</v>
      </c>
      <c r="W24" s="12" t="s">
        <v>14</v>
      </c>
      <c r="Y24" s="4" t="s">
        <v>22</v>
      </c>
      <c r="Z24" s="12" t="s">
        <v>1</v>
      </c>
      <c r="AA24" s="12" t="s">
        <v>6</v>
      </c>
      <c r="AB24" s="12" t="s">
        <v>7</v>
      </c>
      <c r="AC24" s="12" t="s">
        <v>2</v>
      </c>
      <c r="AD24" s="12" t="s">
        <v>5</v>
      </c>
      <c r="AE24" s="12" t="s">
        <v>14</v>
      </c>
      <c r="AG24" s="4" t="s">
        <v>22</v>
      </c>
      <c r="AH24" s="12" t="s">
        <v>1</v>
      </c>
      <c r="AI24" s="12" t="s">
        <v>6</v>
      </c>
      <c r="AJ24" s="12" t="s">
        <v>7</v>
      </c>
      <c r="AK24" s="12" t="s">
        <v>2</v>
      </c>
      <c r="AL24" s="12" t="s">
        <v>5</v>
      </c>
      <c r="AM24" s="12" t="s">
        <v>14</v>
      </c>
      <c r="AO24" s="4" t="s">
        <v>22</v>
      </c>
      <c r="AP24" s="12" t="s">
        <v>1</v>
      </c>
      <c r="AQ24" s="12" t="s">
        <v>6</v>
      </c>
      <c r="AR24" s="12" t="s">
        <v>7</v>
      </c>
      <c r="AS24" s="12" t="s">
        <v>2</v>
      </c>
      <c r="AT24" s="12" t="s">
        <v>5</v>
      </c>
      <c r="AU24" s="12" t="s">
        <v>14</v>
      </c>
    </row>
    <row r="25" spans="1:41" ht="12.75">
      <c r="A25" s="4">
        <v>1983</v>
      </c>
      <c r="B25">
        <v>30</v>
      </c>
      <c r="C25">
        <v>108</v>
      </c>
      <c r="D25">
        <v>35</v>
      </c>
      <c r="E25">
        <v>5</v>
      </c>
      <c r="F25">
        <v>43</v>
      </c>
      <c r="G25">
        <f>SUM(B25:F25)</f>
        <v>221</v>
      </c>
      <c r="I25" s="4">
        <v>1983</v>
      </c>
      <c r="J25">
        <v>22</v>
      </c>
      <c r="K25">
        <v>68</v>
      </c>
      <c r="L25">
        <v>18</v>
      </c>
      <c r="M25">
        <v>1</v>
      </c>
      <c r="N25">
        <v>26</v>
      </c>
      <c r="O25">
        <f>SUM(J25:N25)</f>
        <v>135</v>
      </c>
      <c r="Q25" s="4">
        <v>1983</v>
      </c>
      <c r="W25">
        <f>SUM(R25:V25)</f>
        <v>0</v>
      </c>
      <c r="Y25" s="4">
        <v>1983</v>
      </c>
      <c r="AE25">
        <f>SUM(Z25:AD25)</f>
        <v>0</v>
      </c>
      <c r="AG25" s="4">
        <v>1983</v>
      </c>
      <c r="AM25">
        <f>SUM(AH25:AL25)</f>
        <v>0</v>
      </c>
      <c r="AO25" s="4">
        <v>1983</v>
      </c>
    </row>
    <row r="26" spans="1:41" ht="12.75">
      <c r="A26" s="4">
        <v>1984</v>
      </c>
      <c r="B26">
        <v>37</v>
      </c>
      <c r="C26">
        <v>142</v>
      </c>
      <c r="D26">
        <v>66</v>
      </c>
      <c r="E26">
        <v>9</v>
      </c>
      <c r="F26">
        <v>70</v>
      </c>
      <c r="G26">
        <f aca="true" t="shared" si="5" ref="G26:G41">SUM(B26:F26)</f>
        <v>324</v>
      </c>
      <c r="I26" s="4">
        <v>1984</v>
      </c>
      <c r="J26">
        <v>24</v>
      </c>
      <c r="K26">
        <v>78</v>
      </c>
      <c r="L26">
        <v>34</v>
      </c>
      <c r="M26">
        <v>2</v>
      </c>
      <c r="N26">
        <v>36</v>
      </c>
      <c r="O26">
        <f aca="true" t="shared" si="6" ref="O26:O41">SUM(J26:N26)</f>
        <v>174</v>
      </c>
      <c r="Q26" s="4">
        <v>1984</v>
      </c>
      <c r="W26">
        <f aca="true" t="shared" si="7" ref="W26:W41">SUM(R26:V26)</f>
        <v>0</v>
      </c>
      <c r="Y26" s="4">
        <v>1984</v>
      </c>
      <c r="AE26">
        <f aca="true" t="shared" si="8" ref="AE26:AE41">SUM(Z26:AD26)</f>
        <v>0</v>
      </c>
      <c r="AG26" s="4">
        <v>1984</v>
      </c>
      <c r="AM26">
        <f aca="true" t="shared" si="9" ref="AM26:AM41">SUM(AH26:AL26)</f>
        <v>0</v>
      </c>
      <c r="AO26" s="4">
        <v>1984</v>
      </c>
    </row>
    <row r="27" spans="1:41" ht="12.75">
      <c r="A27" s="4">
        <v>1985</v>
      </c>
      <c r="B27">
        <v>46</v>
      </c>
      <c r="C27">
        <v>185</v>
      </c>
      <c r="D27">
        <v>65</v>
      </c>
      <c r="E27">
        <v>12</v>
      </c>
      <c r="F27">
        <v>53</v>
      </c>
      <c r="G27">
        <f t="shared" si="5"/>
        <v>361</v>
      </c>
      <c r="I27" s="4">
        <v>1985</v>
      </c>
      <c r="J27">
        <v>54</v>
      </c>
      <c r="K27">
        <v>180</v>
      </c>
      <c r="L27">
        <v>43</v>
      </c>
      <c r="M27">
        <v>5</v>
      </c>
      <c r="N27">
        <v>43</v>
      </c>
      <c r="O27">
        <f t="shared" si="6"/>
        <v>325</v>
      </c>
      <c r="Q27" s="4">
        <v>1985</v>
      </c>
      <c r="W27">
        <f t="shared" si="7"/>
        <v>0</v>
      </c>
      <c r="Y27" s="4">
        <v>1985</v>
      </c>
      <c r="AE27">
        <f t="shared" si="8"/>
        <v>0</v>
      </c>
      <c r="AG27" s="4">
        <v>1985</v>
      </c>
      <c r="AM27">
        <f t="shared" si="9"/>
        <v>0</v>
      </c>
      <c r="AO27" s="4">
        <v>1985</v>
      </c>
    </row>
    <row r="28" spans="1:41" ht="12.75">
      <c r="A28" s="4">
        <v>1986</v>
      </c>
      <c r="B28">
        <v>40</v>
      </c>
      <c r="C28">
        <v>208</v>
      </c>
      <c r="D28">
        <v>77</v>
      </c>
      <c r="E28">
        <v>16</v>
      </c>
      <c r="F28">
        <v>64</v>
      </c>
      <c r="G28">
        <f t="shared" si="5"/>
        <v>405</v>
      </c>
      <c r="I28" s="4">
        <v>1986</v>
      </c>
      <c r="J28">
        <v>63</v>
      </c>
      <c r="K28">
        <v>243</v>
      </c>
      <c r="L28">
        <v>65</v>
      </c>
      <c r="M28">
        <v>10</v>
      </c>
      <c r="N28">
        <v>30</v>
      </c>
      <c r="O28">
        <f t="shared" si="6"/>
        <v>411</v>
      </c>
      <c r="Q28" s="4">
        <v>1986</v>
      </c>
      <c r="W28">
        <f t="shared" si="7"/>
        <v>0</v>
      </c>
      <c r="Y28" s="4">
        <v>1986</v>
      </c>
      <c r="AE28">
        <f t="shared" si="8"/>
        <v>0</v>
      </c>
      <c r="AG28" s="4">
        <v>1986</v>
      </c>
      <c r="AM28">
        <f t="shared" si="9"/>
        <v>0</v>
      </c>
      <c r="AO28" s="4">
        <v>1986</v>
      </c>
    </row>
    <row r="29" spans="1:41" ht="12.75">
      <c r="A29" s="4">
        <v>1987</v>
      </c>
      <c r="B29">
        <v>83</v>
      </c>
      <c r="C29">
        <v>375</v>
      </c>
      <c r="D29">
        <v>110</v>
      </c>
      <c r="E29">
        <v>23</v>
      </c>
      <c r="F29">
        <v>89</v>
      </c>
      <c r="G29">
        <f t="shared" si="5"/>
        <v>680</v>
      </c>
      <c r="I29" s="4">
        <v>1987</v>
      </c>
      <c r="J29">
        <v>92</v>
      </c>
      <c r="K29">
        <v>318</v>
      </c>
      <c r="L29">
        <v>76</v>
      </c>
      <c r="M29">
        <v>7</v>
      </c>
      <c r="N29">
        <v>48</v>
      </c>
      <c r="O29">
        <f t="shared" si="6"/>
        <v>541</v>
      </c>
      <c r="Q29" s="4">
        <v>1987</v>
      </c>
      <c r="W29">
        <f t="shared" si="7"/>
        <v>0</v>
      </c>
      <c r="Y29" s="4">
        <v>1987</v>
      </c>
      <c r="AE29">
        <f t="shared" si="8"/>
        <v>0</v>
      </c>
      <c r="AG29" s="4">
        <v>1987</v>
      </c>
      <c r="AM29">
        <f t="shared" si="9"/>
        <v>0</v>
      </c>
      <c r="AO29" s="4">
        <v>1987</v>
      </c>
    </row>
    <row r="30" spans="1:41" ht="12.75">
      <c r="A30" s="4">
        <v>1988</v>
      </c>
      <c r="B30">
        <v>118</v>
      </c>
      <c r="C30">
        <v>458</v>
      </c>
      <c r="D30">
        <v>162</v>
      </c>
      <c r="E30">
        <v>30</v>
      </c>
      <c r="F30">
        <v>94</v>
      </c>
      <c r="G30">
        <f t="shared" si="5"/>
        <v>862</v>
      </c>
      <c r="I30" s="4">
        <v>1988</v>
      </c>
      <c r="J30">
        <v>114</v>
      </c>
      <c r="K30">
        <v>388</v>
      </c>
      <c r="L30">
        <v>81</v>
      </c>
      <c r="M30">
        <v>26</v>
      </c>
      <c r="N30">
        <v>64</v>
      </c>
      <c r="O30">
        <f t="shared" si="6"/>
        <v>673</v>
      </c>
      <c r="Q30" s="4">
        <v>1988</v>
      </c>
      <c r="W30">
        <f t="shared" si="7"/>
        <v>0</v>
      </c>
      <c r="Y30" s="4">
        <v>1988</v>
      </c>
      <c r="AE30">
        <f t="shared" si="8"/>
        <v>0</v>
      </c>
      <c r="AG30" s="4">
        <v>1988</v>
      </c>
      <c r="AM30">
        <f t="shared" si="9"/>
        <v>0</v>
      </c>
      <c r="AO30" s="4">
        <v>1988</v>
      </c>
    </row>
    <row r="31" spans="1:41" ht="12.75">
      <c r="A31" s="4">
        <v>1989</v>
      </c>
      <c r="B31">
        <v>96</v>
      </c>
      <c r="C31">
        <v>335</v>
      </c>
      <c r="D31">
        <v>103</v>
      </c>
      <c r="E31">
        <v>27</v>
      </c>
      <c r="F31">
        <v>67</v>
      </c>
      <c r="G31">
        <f t="shared" si="5"/>
        <v>628</v>
      </c>
      <c r="I31" s="4">
        <v>1989</v>
      </c>
      <c r="J31">
        <v>112</v>
      </c>
      <c r="K31">
        <v>373</v>
      </c>
      <c r="L31">
        <v>97</v>
      </c>
      <c r="M31">
        <v>68</v>
      </c>
      <c r="N31">
        <v>59</v>
      </c>
      <c r="O31">
        <f t="shared" si="6"/>
        <v>709</v>
      </c>
      <c r="Q31" s="4">
        <v>1989</v>
      </c>
      <c r="W31">
        <f t="shared" si="7"/>
        <v>0</v>
      </c>
      <c r="Y31" s="4">
        <v>1989</v>
      </c>
      <c r="AE31">
        <f t="shared" si="8"/>
        <v>0</v>
      </c>
      <c r="AG31" s="4">
        <v>1989</v>
      </c>
      <c r="AM31">
        <f t="shared" si="9"/>
        <v>0</v>
      </c>
      <c r="AO31" s="4">
        <v>1989</v>
      </c>
    </row>
    <row r="32" spans="1:41" ht="12.75">
      <c r="A32" s="4">
        <v>1990</v>
      </c>
      <c r="B32">
        <v>77</v>
      </c>
      <c r="C32">
        <v>355</v>
      </c>
      <c r="D32">
        <v>107</v>
      </c>
      <c r="E32">
        <v>20</v>
      </c>
      <c r="F32">
        <v>69</v>
      </c>
      <c r="G32">
        <f t="shared" si="5"/>
        <v>628</v>
      </c>
      <c r="I32" s="4">
        <v>1990</v>
      </c>
      <c r="J32">
        <v>88</v>
      </c>
      <c r="K32">
        <v>395</v>
      </c>
      <c r="L32">
        <v>64</v>
      </c>
      <c r="M32">
        <v>105</v>
      </c>
      <c r="N32">
        <v>47</v>
      </c>
      <c r="O32">
        <f t="shared" si="6"/>
        <v>699</v>
      </c>
      <c r="Q32" s="4">
        <v>1990</v>
      </c>
      <c r="W32">
        <f t="shared" si="7"/>
        <v>0</v>
      </c>
      <c r="Y32" s="4">
        <v>1990</v>
      </c>
      <c r="AE32">
        <f t="shared" si="8"/>
        <v>0</v>
      </c>
      <c r="AG32" s="4">
        <v>1990</v>
      </c>
      <c r="AM32">
        <f t="shared" si="9"/>
        <v>0</v>
      </c>
      <c r="AO32" s="4">
        <v>1990</v>
      </c>
    </row>
    <row r="33" spans="1:41" ht="12.75">
      <c r="A33" s="4">
        <v>1991</v>
      </c>
      <c r="B33">
        <v>92</v>
      </c>
      <c r="C33">
        <v>387</v>
      </c>
      <c r="D33">
        <v>132</v>
      </c>
      <c r="E33">
        <v>42</v>
      </c>
      <c r="F33">
        <v>82</v>
      </c>
      <c r="G33">
        <f t="shared" si="5"/>
        <v>735</v>
      </c>
      <c r="I33" s="4">
        <v>1991</v>
      </c>
      <c r="J33">
        <v>132</v>
      </c>
      <c r="K33">
        <v>546</v>
      </c>
      <c r="L33">
        <v>78</v>
      </c>
      <c r="M33">
        <v>348</v>
      </c>
      <c r="N33">
        <v>60</v>
      </c>
      <c r="O33">
        <f t="shared" si="6"/>
        <v>1164</v>
      </c>
      <c r="Q33" s="4">
        <v>1991</v>
      </c>
      <c r="W33">
        <f t="shared" si="7"/>
        <v>0</v>
      </c>
      <c r="Y33" s="4">
        <v>1991</v>
      </c>
      <c r="AE33">
        <f t="shared" si="8"/>
        <v>0</v>
      </c>
      <c r="AG33" s="4">
        <v>1991</v>
      </c>
      <c r="AM33">
        <f t="shared" si="9"/>
        <v>0</v>
      </c>
      <c r="AO33" s="4">
        <v>1991</v>
      </c>
    </row>
    <row r="34" spans="1:41" ht="12.75">
      <c r="A34" s="4">
        <v>1992</v>
      </c>
      <c r="B34">
        <v>568</v>
      </c>
      <c r="C34">
        <v>617</v>
      </c>
      <c r="D34">
        <v>324</v>
      </c>
      <c r="E34">
        <v>238</v>
      </c>
      <c r="F34">
        <v>66</v>
      </c>
      <c r="G34">
        <f t="shared" si="5"/>
        <v>1813</v>
      </c>
      <c r="I34" s="4">
        <v>1992</v>
      </c>
      <c r="J34">
        <v>665</v>
      </c>
      <c r="K34">
        <v>857</v>
      </c>
      <c r="L34">
        <v>270</v>
      </c>
      <c r="M34" s="2">
        <v>1093</v>
      </c>
      <c r="N34">
        <v>27</v>
      </c>
      <c r="O34">
        <f t="shared" si="6"/>
        <v>2912</v>
      </c>
      <c r="Q34" s="4">
        <v>1992</v>
      </c>
      <c r="R34">
        <v>3</v>
      </c>
      <c r="S34">
        <v>3</v>
      </c>
      <c r="W34">
        <f t="shared" si="7"/>
        <v>6</v>
      </c>
      <c r="Y34" s="4">
        <v>1992</v>
      </c>
      <c r="Z34">
        <v>3</v>
      </c>
      <c r="AA34">
        <v>3</v>
      </c>
      <c r="AE34">
        <f t="shared" si="8"/>
        <v>6</v>
      </c>
      <c r="AG34" s="4">
        <v>1992</v>
      </c>
      <c r="AM34">
        <f t="shared" si="9"/>
        <v>0</v>
      </c>
      <c r="AO34" s="4">
        <v>1992</v>
      </c>
    </row>
    <row r="35" spans="1:41" ht="12.75">
      <c r="A35" s="4">
        <v>1993</v>
      </c>
      <c r="B35">
        <v>564</v>
      </c>
      <c r="C35">
        <v>563</v>
      </c>
      <c r="D35">
        <v>365</v>
      </c>
      <c r="E35">
        <v>216</v>
      </c>
      <c r="F35">
        <v>93</v>
      </c>
      <c r="G35">
        <f t="shared" si="5"/>
        <v>1801</v>
      </c>
      <c r="I35" s="4">
        <v>1993</v>
      </c>
      <c r="J35">
        <v>738</v>
      </c>
      <c r="K35">
        <v>917</v>
      </c>
      <c r="L35">
        <v>363</v>
      </c>
      <c r="M35">
        <v>658</v>
      </c>
      <c r="N35">
        <v>46</v>
      </c>
      <c r="O35">
        <f t="shared" si="6"/>
        <v>2722</v>
      </c>
      <c r="Q35" s="4">
        <v>1993</v>
      </c>
      <c r="R35">
        <v>1</v>
      </c>
      <c r="W35">
        <f t="shared" si="7"/>
        <v>1</v>
      </c>
      <c r="Y35" s="4">
        <v>1993</v>
      </c>
      <c r="Z35">
        <v>2</v>
      </c>
      <c r="AA35">
        <v>2</v>
      </c>
      <c r="AC35">
        <v>1</v>
      </c>
      <c r="AE35">
        <f t="shared" si="8"/>
        <v>5</v>
      </c>
      <c r="AG35" s="4">
        <v>1993</v>
      </c>
      <c r="AM35">
        <f t="shared" si="9"/>
        <v>0</v>
      </c>
      <c r="AO35" s="4">
        <v>1993</v>
      </c>
    </row>
    <row r="36" spans="1:41" ht="12.75">
      <c r="A36" s="4">
        <v>1994</v>
      </c>
      <c r="B36">
        <v>443</v>
      </c>
      <c r="C36">
        <v>452</v>
      </c>
      <c r="D36">
        <v>306</v>
      </c>
      <c r="E36">
        <v>162</v>
      </c>
      <c r="F36">
        <v>89</v>
      </c>
      <c r="G36">
        <f t="shared" si="5"/>
        <v>1452</v>
      </c>
      <c r="I36" s="4">
        <v>1994</v>
      </c>
      <c r="J36">
        <v>547</v>
      </c>
      <c r="K36">
        <v>796</v>
      </c>
      <c r="L36">
        <v>337</v>
      </c>
      <c r="M36">
        <v>579</v>
      </c>
      <c r="N36">
        <v>63</v>
      </c>
      <c r="O36">
        <f t="shared" si="6"/>
        <v>2322</v>
      </c>
      <c r="Q36" s="4">
        <v>1994</v>
      </c>
      <c r="R36">
        <v>3</v>
      </c>
      <c r="S36">
        <v>1</v>
      </c>
      <c r="W36">
        <f t="shared" si="7"/>
        <v>4</v>
      </c>
      <c r="Y36" s="4">
        <v>1994</v>
      </c>
      <c r="Z36">
        <v>1</v>
      </c>
      <c r="AC36">
        <v>1</v>
      </c>
      <c r="AE36">
        <f t="shared" si="8"/>
        <v>2</v>
      </c>
      <c r="AG36" s="4">
        <v>1994</v>
      </c>
      <c r="AM36">
        <f t="shared" si="9"/>
        <v>0</v>
      </c>
      <c r="AO36" s="4">
        <v>1994</v>
      </c>
    </row>
    <row r="37" spans="1:41" ht="12.75">
      <c r="A37" s="4">
        <v>1995</v>
      </c>
      <c r="B37">
        <v>538</v>
      </c>
      <c r="C37">
        <v>568</v>
      </c>
      <c r="D37">
        <v>353</v>
      </c>
      <c r="E37">
        <v>201</v>
      </c>
      <c r="F37">
        <v>99</v>
      </c>
      <c r="G37">
        <f t="shared" si="5"/>
        <v>1759</v>
      </c>
      <c r="I37" s="4">
        <v>1995</v>
      </c>
      <c r="J37">
        <v>717</v>
      </c>
      <c r="K37">
        <v>880</v>
      </c>
      <c r="L37">
        <v>385</v>
      </c>
      <c r="M37">
        <v>914</v>
      </c>
      <c r="N37">
        <v>66</v>
      </c>
      <c r="O37">
        <f t="shared" si="6"/>
        <v>2962</v>
      </c>
      <c r="Q37" s="4">
        <v>1995</v>
      </c>
      <c r="R37">
        <v>3</v>
      </c>
      <c r="S37">
        <v>1</v>
      </c>
      <c r="W37">
        <f t="shared" si="7"/>
        <v>4</v>
      </c>
      <c r="Y37" s="4">
        <v>1995</v>
      </c>
      <c r="Z37">
        <v>2</v>
      </c>
      <c r="AA37">
        <v>1</v>
      </c>
      <c r="AC37">
        <v>1</v>
      </c>
      <c r="AE37">
        <f t="shared" si="8"/>
        <v>4</v>
      </c>
      <c r="AG37" s="4">
        <v>1995</v>
      </c>
      <c r="AM37">
        <f t="shared" si="9"/>
        <v>0</v>
      </c>
      <c r="AO37" s="4">
        <v>1995</v>
      </c>
    </row>
    <row r="38" spans="1:41" ht="12.75">
      <c r="A38" s="4">
        <v>1996</v>
      </c>
      <c r="B38">
        <v>463</v>
      </c>
      <c r="C38">
        <v>512</v>
      </c>
      <c r="D38">
        <v>371</v>
      </c>
      <c r="E38">
        <v>210</v>
      </c>
      <c r="F38">
        <v>144</v>
      </c>
      <c r="G38">
        <f t="shared" si="5"/>
        <v>1700</v>
      </c>
      <c r="I38" s="4">
        <v>1996</v>
      </c>
      <c r="J38">
        <v>638</v>
      </c>
      <c r="K38">
        <v>868</v>
      </c>
      <c r="L38">
        <v>422</v>
      </c>
      <c r="M38">
        <v>785</v>
      </c>
      <c r="N38">
        <v>84</v>
      </c>
      <c r="O38">
        <f t="shared" si="6"/>
        <v>2797</v>
      </c>
      <c r="Q38" s="4">
        <v>1996</v>
      </c>
      <c r="T38">
        <v>1</v>
      </c>
      <c r="W38">
        <f t="shared" si="7"/>
        <v>1</v>
      </c>
      <c r="Y38" s="4">
        <v>1996</v>
      </c>
      <c r="Z38">
        <v>3</v>
      </c>
      <c r="AA38">
        <v>3</v>
      </c>
      <c r="AE38">
        <f t="shared" si="8"/>
        <v>6</v>
      </c>
      <c r="AG38" s="4">
        <v>1996</v>
      </c>
      <c r="AM38">
        <f t="shared" si="9"/>
        <v>0</v>
      </c>
      <c r="AO38" s="4">
        <v>1996</v>
      </c>
    </row>
    <row r="39" spans="1:41" ht="12.75">
      <c r="A39" s="4">
        <v>1997</v>
      </c>
      <c r="B39">
        <v>493</v>
      </c>
      <c r="C39">
        <v>546</v>
      </c>
      <c r="D39">
        <v>393</v>
      </c>
      <c r="E39">
        <v>219</v>
      </c>
      <c r="F39">
        <v>138</v>
      </c>
      <c r="G39">
        <f t="shared" si="5"/>
        <v>1789</v>
      </c>
      <c r="I39" s="4">
        <v>1997</v>
      </c>
      <c r="J39">
        <v>682</v>
      </c>
      <c r="K39">
        <v>990</v>
      </c>
      <c r="L39">
        <v>414</v>
      </c>
      <c r="M39">
        <v>945</v>
      </c>
      <c r="N39">
        <v>96</v>
      </c>
      <c r="O39">
        <f t="shared" si="6"/>
        <v>3127</v>
      </c>
      <c r="Q39" s="4">
        <v>1997</v>
      </c>
      <c r="R39">
        <v>2</v>
      </c>
      <c r="S39">
        <v>1</v>
      </c>
      <c r="T39">
        <v>1</v>
      </c>
      <c r="W39">
        <f t="shared" si="7"/>
        <v>4</v>
      </c>
      <c r="Y39" s="4">
        <v>1997</v>
      </c>
      <c r="Z39">
        <v>2</v>
      </c>
      <c r="AA39">
        <v>2</v>
      </c>
      <c r="AB39">
        <v>1</v>
      </c>
      <c r="AC39">
        <v>1</v>
      </c>
      <c r="AE39">
        <f t="shared" si="8"/>
        <v>6</v>
      </c>
      <c r="AG39" s="4">
        <v>1997</v>
      </c>
      <c r="AM39">
        <f t="shared" si="9"/>
        <v>0</v>
      </c>
      <c r="AO39" s="4">
        <v>1997</v>
      </c>
    </row>
    <row r="40" spans="1:41" ht="12.75">
      <c r="A40" s="4">
        <v>1998</v>
      </c>
      <c r="B40">
        <v>521</v>
      </c>
      <c r="C40">
        <v>568</v>
      </c>
      <c r="D40">
        <v>456</v>
      </c>
      <c r="E40">
        <v>251</v>
      </c>
      <c r="F40">
        <v>164</v>
      </c>
      <c r="G40">
        <f t="shared" si="5"/>
        <v>1960</v>
      </c>
      <c r="I40" s="4">
        <v>1998</v>
      </c>
      <c r="J40">
        <v>650</v>
      </c>
      <c r="K40">
        <v>954</v>
      </c>
      <c r="L40">
        <v>504</v>
      </c>
      <c r="M40">
        <v>895</v>
      </c>
      <c r="N40">
        <v>96</v>
      </c>
      <c r="O40">
        <f t="shared" si="6"/>
        <v>3099</v>
      </c>
      <c r="Q40" s="4">
        <v>1998</v>
      </c>
      <c r="R40">
        <v>1</v>
      </c>
      <c r="S40">
        <v>2</v>
      </c>
      <c r="T40">
        <v>1</v>
      </c>
      <c r="U40">
        <v>1</v>
      </c>
      <c r="W40">
        <f t="shared" si="7"/>
        <v>5</v>
      </c>
      <c r="Y40" s="4">
        <v>1998</v>
      </c>
      <c r="Z40">
        <v>6</v>
      </c>
      <c r="AA40">
        <v>1</v>
      </c>
      <c r="AD40">
        <v>2</v>
      </c>
      <c r="AE40">
        <f t="shared" si="8"/>
        <v>9</v>
      </c>
      <c r="AG40" s="4">
        <v>1998</v>
      </c>
      <c r="AM40">
        <f t="shared" si="9"/>
        <v>0</v>
      </c>
      <c r="AO40" s="4">
        <v>1998</v>
      </c>
    </row>
    <row r="41" spans="1:41" ht="12.75">
      <c r="A41" s="4">
        <v>1999</v>
      </c>
      <c r="B41">
        <v>109</v>
      </c>
      <c r="C41">
        <v>449</v>
      </c>
      <c r="D41">
        <v>200</v>
      </c>
      <c r="E41">
        <v>134</v>
      </c>
      <c r="F41">
        <v>71</v>
      </c>
      <c r="G41">
        <f t="shared" si="5"/>
        <v>963</v>
      </c>
      <c r="I41" s="4">
        <v>1999</v>
      </c>
      <c r="J41">
        <v>153</v>
      </c>
      <c r="K41">
        <v>465</v>
      </c>
      <c r="L41">
        <v>126</v>
      </c>
      <c r="M41">
        <v>609</v>
      </c>
      <c r="N41">
        <v>30</v>
      </c>
      <c r="O41">
        <f t="shared" si="6"/>
        <v>1383</v>
      </c>
      <c r="Q41" s="4">
        <v>1999</v>
      </c>
      <c r="R41">
        <v>1</v>
      </c>
      <c r="S41">
        <v>1</v>
      </c>
      <c r="U41">
        <v>1</v>
      </c>
      <c r="W41">
        <f t="shared" si="7"/>
        <v>3</v>
      </c>
      <c r="Y41" s="4">
        <v>1999</v>
      </c>
      <c r="AE41">
        <f t="shared" si="8"/>
        <v>0</v>
      </c>
      <c r="AG41" s="4">
        <v>1999</v>
      </c>
      <c r="AH41">
        <v>1</v>
      </c>
      <c r="AI41">
        <v>2</v>
      </c>
      <c r="AK41">
        <v>4</v>
      </c>
      <c r="AM41">
        <f t="shared" si="9"/>
        <v>7</v>
      </c>
      <c r="AO41" s="4">
        <v>1999</v>
      </c>
    </row>
    <row r="42" spans="1:47" ht="12.75">
      <c r="A42" s="4" t="s">
        <v>14</v>
      </c>
      <c r="B42" s="2">
        <f>SUM(B25:B41)</f>
        <v>4318</v>
      </c>
      <c r="C42" s="2">
        <f>SUM(C25:C41)</f>
        <v>6828</v>
      </c>
      <c r="D42" s="2">
        <f>SUM(D25:D41)</f>
        <v>3625</v>
      </c>
      <c r="E42" s="2">
        <f>SUM(E25:E41)</f>
        <v>1815</v>
      </c>
      <c r="F42" s="2">
        <f>SUM(F25:F41)</f>
        <v>1495</v>
      </c>
      <c r="G42">
        <f>SUM(B42:F42)</f>
        <v>18081</v>
      </c>
      <c r="I42" s="4" t="s">
        <v>14</v>
      </c>
      <c r="J42" s="2">
        <f>SUM(J25:J41)</f>
        <v>5491</v>
      </c>
      <c r="K42" s="2">
        <f>SUM(K25:K41)</f>
        <v>9316</v>
      </c>
      <c r="L42" s="2">
        <f>SUM(L25:L41)</f>
        <v>3377</v>
      </c>
      <c r="M42" s="2">
        <f>SUM(M25:M41)</f>
        <v>7050</v>
      </c>
      <c r="N42" s="2">
        <f>SUM(N25:N41)</f>
        <v>921</v>
      </c>
      <c r="O42">
        <f>SUM(J42:N42)</f>
        <v>26155</v>
      </c>
      <c r="Q42" s="4" t="s">
        <v>14</v>
      </c>
      <c r="R42" s="2">
        <f>SUM(R25:R41)</f>
        <v>14</v>
      </c>
      <c r="S42" s="2">
        <f>SUM(S25:S41)</f>
        <v>9</v>
      </c>
      <c r="T42" s="2">
        <f>SUM(T25:T41)</f>
        <v>3</v>
      </c>
      <c r="U42" s="2">
        <f>SUM(U25:U41)</f>
        <v>2</v>
      </c>
      <c r="V42" s="2">
        <f>SUM(V25:V41)</f>
        <v>0</v>
      </c>
      <c r="W42">
        <f>SUM(R42:V42)</f>
        <v>28</v>
      </c>
      <c r="Y42" s="4" t="s">
        <v>14</v>
      </c>
      <c r="Z42" s="2">
        <f>SUM(Z25:Z41)</f>
        <v>19</v>
      </c>
      <c r="AA42" s="2">
        <f>SUM(AA25:AA41)</f>
        <v>12</v>
      </c>
      <c r="AB42" s="2">
        <f>SUM(AB25:AB41)</f>
        <v>1</v>
      </c>
      <c r="AC42" s="2">
        <f>SUM(AC25:AC41)</f>
        <v>4</v>
      </c>
      <c r="AD42" s="2">
        <f>SUM(AD25:AD41)</f>
        <v>2</v>
      </c>
      <c r="AE42">
        <f>SUM(Z42:AD42)</f>
        <v>38</v>
      </c>
      <c r="AG42" s="4" t="s">
        <v>14</v>
      </c>
      <c r="AH42" s="2">
        <f>SUM(AH25:AH41)</f>
        <v>1</v>
      </c>
      <c r="AI42" s="2">
        <f>SUM(AI25:AI41)</f>
        <v>2</v>
      </c>
      <c r="AJ42" s="2">
        <f>SUM(AJ25:AJ41)</f>
        <v>0</v>
      </c>
      <c r="AK42" s="2">
        <f>SUM(AK25:AK41)</f>
        <v>4</v>
      </c>
      <c r="AL42" s="2">
        <f>SUM(AL25:AL41)</f>
        <v>0</v>
      </c>
      <c r="AM42">
        <f>SUM(AH42:AL42)</f>
        <v>7</v>
      </c>
      <c r="AO42" s="4" t="s">
        <v>14</v>
      </c>
      <c r="AP42" s="2">
        <f>SUM(AP25:AP41)</f>
        <v>0</v>
      </c>
      <c r="AQ42" s="2">
        <f>SUM(AQ25:AQ41)</f>
        <v>0</v>
      </c>
      <c r="AR42" s="2">
        <f>SUM(AR25:AR41)</f>
        <v>0</v>
      </c>
      <c r="AS42" s="2">
        <f>SUM(AS25:AS41)</f>
        <v>0</v>
      </c>
      <c r="AT42" s="2">
        <f>SUM(AT25:AT41)</f>
        <v>0</v>
      </c>
      <c r="AU42">
        <f>SUM(AP42:AT42)</f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12</v>
      </c>
      <c r="I44" s="4" t="s">
        <v>13</v>
      </c>
      <c r="Q44" s="4" t="s">
        <v>29</v>
      </c>
      <c r="Y44" s="4" t="s">
        <v>30</v>
      </c>
      <c r="AG44" s="4" t="s">
        <v>27</v>
      </c>
      <c r="AO44" s="4" t="s">
        <v>28</v>
      </c>
    </row>
    <row r="45" spans="1:47" ht="12.75">
      <c r="A45" s="4" t="s">
        <v>3</v>
      </c>
      <c r="B45" s="12" t="s">
        <v>1</v>
      </c>
      <c r="C45" s="12" t="s">
        <v>6</v>
      </c>
      <c r="D45" s="12" t="s">
        <v>7</v>
      </c>
      <c r="E45" s="12" t="s">
        <v>2</v>
      </c>
      <c r="F45" s="12" t="s">
        <v>5</v>
      </c>
      <c r="G45" s="12" t="s">
        <v>14</v>
      </c>
      <c r="I45" s="4" t="s">
        <v>3</v>
      </c>
      <c r="J45" s="12" t="s">
        <v>1</v>
      </c>
      <c r="K45" s="12" t="s">
        <v>6</v>
      </c>
      <c r="L45" s="12" t="s">
        <v>7</v>
      </c>
      <c r="M45" s="12" t="s">
        <v>2</v>
      </c>
      <c r="N45" s="12" t="s">
        <v>5</v>
      </c>
      <c r="O45" s="12" t="s">
        <v>14</v>
      </c>
      <c r="Q45" s="4" t="s">
        <v>3</v>
      </c>
      <c r="R45" s="12" t="s">
        <v>1</v>
      </c>
      <c r="S45" s="12" t="s">
        <v>6</v>
      </c>
      <c r="T45" s="12" t="s">
        <v>7</v>
      </c>
      <c r="U45" s="12" t="s">
        <v>2</v>
      </c>
      <c r="V45" s="12" t="s">
        <v>5</v>
      </c>
      <c r="W45" s="12" t="s">
        <v>14</v>
      </c>
      <c r="Y45" s="4" t="s">
        <v>3</v>
      </c>
      <c r="Z45" s="12" t="s">
        <v>1</v>
      </c>
      <c r="AA45" s="12" t="s">
        <v>6</v>
      </c>
      <c r="AB45" s="12" t="s">
        <v>7</v>
      </c>
      <c r="AC45" s="12" t="s">
        <v>2</v>
      </c>
      <c r="AD45" s="12" t="s">
        <v>5</v>
      </c>
      <c r="AE45" s="12" t="s">
        <v>14</v>
      </c>
      <c r="AG45" s="4" t="s">
        <v>3</v>
      </c>
      <c r="AH45" s="12" t="s">
        <v>1</v>
      </c>
      <c r="AI45" s="12" t="s">
        <v>6</v>
      </c>
      <c r="AJ45" s="12" t="s">
        <v>7</v>
      </c>
      <c r="AK45" s="12" t="s">
        <v>2</v>
      </c>
      <c r="AL45" s="12" t="s">
        <v>5</v>
      </c>
      <c r="AM45" s="12" t="s">
        <v>14</v>
      </c>
      <c r="AO45" s="4" t="s">
        <v>3</v>
      </c>
      <c r="AP45" s="12" t="s">
        <v>1</v>
      </c>
      <c r="AQ45" s="12" t="s">
        <v>6</v>
      </c>
      <c r="AR45" s="12" t="s">
        <v>7</v>
      </c>
      <c r="AS45" s="12" t="s">
        <v>2</v>
      </c>
      <c r="AT45" s="12" t="s">
        <v>5</v>
      </c>
      <c r="AU45" s="12" t="s">
        <v>14</v>
      </c>
    </row>
    <row r="46" spans="1:41" ht="12.75">
      <c r="A46" s="4">
        <v>1983</v>
      </c>
      <c r="G46">
        <f>SUM(B46:F46)</f>
        <v>0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</row>
    <row r="47" spans="1:41" ht="12.75">
      <c r="A47" s="4">
        <v>1984</v>
      </c>
      <c r="G47">
        <f aca="true" t="shared" si="11" ref="G47:G62">SUM(B47:F47)</f>
        <v>0</v>
      </c>
      <c r="I47" s="4">
        <v>1984</v>
      </c>
      <c r="O47">
        <f aca="true" t="shared" si="12" ref="O47:O62">SUM(J47:N47)</f>
        <v>0</v>
      </c>
      <c r="Q47" s="4">
        <v>1984</v>
      </c>
      <c r="W47">
        <f aca="true" t="shared" si="13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aca="true" t="shared" si="14" ref="AM47:AM62">SUM(AH47:AL47)</f>
        <v>0</v>
      </c>
      <c r="AO47" s="4">
        <v>1984</v>
      </c>
    </row>
    <row r="48" spans="1:41" ht="12.75">
      <c r="A48" s="4">
        <v>1985</v>
      </c>
      <c r="G48">
        <f t="shared" si="11"/>
        <v>0</v>
      </c>
      <c r="I48" s="4">
        <v>1985</v>
      </c>
      <c r="O48">
        <f t="shared" si="12"/>
        <v>0</v>
      </c>
      <c r="Q48" s="4">
        <v>1985</v>
      </c>
      <c r="W48">
        <f t="shared" si="13"/>
        <v>0</v>
      </c>
      <c r="Y48" s="4">
        <v>1985</v>
      </c>
      <c r="AE48">
        <f t="shared" si="10"/>
        <v>0</v>
      </c>
      <c r="AG48" s="4">
        <v>1985</v>
      </c>
      <c r="AM48">
        <f t="shared" si="14"/>
        <v>0</v>
      </c>
      <c r="AO48" s="4">
        <v>1985</v>
      </c>
    </row>
    <row r="49" spans="1:41" ht="12.75">
      <c r="A49" s="4">
        <v>1986</v>
      </c>
      <c r="F49">
        <v>1</v>
      </c>
      <c r="G49">
        <f t="shared" si="11"/>
        <v>1</v>
      </c>
      <c r="I49" s="4">
        <v>1986</v>
      </c>
      <c r="O49">
        <f t="shared" si="12"/>
        <v>0</v>
      </c>
      <c r="Q49" s="4">
        <v>1986</v>
      </c>
      <c r="W49">
        <f t="shared" si="13"/>
        <v>0</v>
      </c>
      <c r="Y49" s="4">
        <v>1986</v>
      </c>
      <c r="AE49">
        <f t="shared" si="10"/>
        <v>0</v>
      </c>
      <c r="AG49" s="4">
        <v>1986</v>
      </c>
      <c r="AM49">
        <f t="shared" si="14"/>
        <v>0</v>
      </c>
      <c r="AO49" s="4">
        <v>1986</v>
      </c>
    </row>
    <row r="50" spans="1:41" ht="12.75">
      <c r="A50" s="4">
        <v>1987</v>
      </c>
      <c r="G50">
        <f t="shared" si="11"/>
        <v>0</v>
      </c>
      <c r="I50" s="4">
        <v>1987</v>
      </c>
      <c r="O50">
        <f t="shared" si="12"/>
        <v>0</v>
      </c>
      <c r="Q50" s="4">
        <v>1987</v>
      </c>
      <c r="W50">
        <f t="shared" si="13"/>
        <v>0</v>
      </c>
      <c r="Y50" s="4">
        <v>1987</v>
      </c>
      <c r="AE50">
        <f t="shared" si="10"/>
        <v>0</v>
      </c>
      <c r="AG50" s="4">
        <v>1987</v>
      </c>
      <c r="AM50">
        <f t="shared" si="14"/>
        <v>0</v>
      </c>
      <c r="AO50" s="4">
        <v>1987</v>
      </c>
    </row>
    <row r="51" spans="1:41" ht="12.75">
      <c r="A51" s="4">
        <v>1988</v>
      </c>
      <c r="G51">
        <f t="shared" si="11"/>
        <v>0</v>
      </c>
      <c r="I51" s="4">
        <v>1988</v>
      </c>
      <c r="N51">
        <v>1</v>
      </c>
      <c r="O51">
        <f t="shared" si="12"/>
        <v>1</v>
      </c>
      <c r="Q51" s="4">
        <v>1988</v>
      </c>
      <c r="W51">
        <f t="shared" si="13"/>
        <v>0</v>
      </c>
      <c r="Y51" s="4">
        <v>1988</v>
      </c>
      <c r="AE51">
        <f t="shared" si="10"/>
        <v>0</v>
      </c>
      <c r="AG51" s="4">
        <v>1988</v>
      </c>
      <c r="AM51">
        <f t="shared" si="14"/>
        <v>0</v>
      </c>
      <c r="AO51" s="4">
        <v>1988</v>
      </c>
    </row>
    <row r="52" spans="1:41" ht="12.75">
      <c r="A52" s="4">
        <v>1989</v>
      </c>
      <c r="G52">
        <f t="shared" si="11"/>
        <v>0</v>
      </c>
      <c r="I52" s="4">
        <v>1989</v>
      </c>
      <c r="N52">
        <v>1</v>
      </c>
      <c r="O52">
        <f t="shared" si="12"/>
        <v>1</v>
      </c>
      <c r="Q52" s="4">
        <v>1989</v>
      </c>
      <c r="W52">
        <f t="shared" si="13"/>
        <v>0</v>
      </c>
      <c r="Y52" s="4">
        <v>1989</v>
      </c>
      <c r="AE52">
        <f t="shared" si="10"/>
        <v>0</v>
      </c>
      <c r="AG52" s="4">
        <v>1989</v>
      </c>
      <c r="AM52">
        <f t="shared" si="14"/>
        <v>0</v>
      </c>
      <c r="AO52" s="4">
        <v>1989</v>
      </c>
    </row>
    <row r="53" spans="1:41" ht="12.75">
      <c r="A53" s="4">
        <v>1990</v>
      </c>
      <c r="G53">
        <f t="shared" si="11"/>
        <v>0</v>
      </c>
      <c r="I53" s="4">
        <v>1990</v>
      </c>
      <c r="O53">
        <f t="shared" si="12"/>
        <v>0</v>
      </c>
      <c r="Q53" s="4">
        <v>1990</v>
      </c>
      <c r="W53">
        <f t="shared" si="13"/>
        <v>0</v>
      </c>
      <c r="Y53" s="4">
        <v>1990</v>
      </c>
      <c r="AE53">
        <f t="shared" si="10"/>
        <v>0</v>
      </c>
      <c r="AG53" s="4">
        <v>1990</v>
      </c>
      <c r="AM53">
        <f t="shared" si="14"/>
        <v>0</v>
      </c>
      <c r="AO53" s="4">
        <v>1990</v>
      </c>
    </row>
    <row r="54" spans="1:41" ht="12.75">
      <c r="A54" s="4">
        <v>1991</v>
      </c>
      <c r="G54">
        <f t="shared" si="11"/>
        <v>0</v>
      </c>
      <c r="I54" s="4">
        <v>1991</v>
      </c>
      <c r="O54">
        <f t="shared" si="12"/>
        <v>0</v>
      </c>
      <c r="Q54" s="4">
        <v>1991</v>
      </c>
      <c r="W54">
        <f t="shared" si="13"/>
        <v>0</v>
      </c>
      <c r="Y54" s="4">
        <v>1991</v>
      </c>
      <c r="AE54">
        <f t="shared" si="10"/>
        <v>0</v>
      </c>
      <c r="AG54" s="4">
        <v>1991</v>
      </c>
      <c r="AM54">
        <f t="shared" si="14"/>
        <v>0</v>
      </c>
      <c r="AO54" s="4">
        <v>1991</v>
      </c>
    </row>
    <row r="55" spans="1:41" ht="12.75">
      <c r="A55" s="4">
        <v>1992</v>
      </c>
      <c r="B55">
        <v>128</v>
      </c>
      <c r="C55">
        <v>426</v>
      </c>
      <c r="D55">
        <v>256</v>
      </c>
      <c r="E55">
        <v>150</v>
      </c>
      <c r="F55">
        <v>161</v>
      </c>
      <c r="G55">
        <f t="shared" si="11"/>
        <v>1121</v>
      </c>
      <c r="I55" s="4">
        <v>1992</v>
      </c>
      <c r="J55">
        <v>117</v>
      </c>
      <c r="K55">
        <v>284</v>
      </c>
      <c r="L55">
        <v>138</v>
      </c>
      <c r="M55">
        <v>611</v>
      </c>
      <c r="N55">
        <v>106</v>
      </c>
      <c r="O55">
        <f t="shared" si="12"/>
        <v>1256</v>
      </c>
      <c r="Q55" s="4">
        <v>1992</v>
      </c>
      <c r="W55">
        <f t="shared" si="13"/>
        <v>0</v>
      </c>
      <c r="Y55" s="4">
        <v>1992</v>
      </c>
      <c r="AE55">
        <f t="shared" si="10"/>
        <v>0</v>
      </c>
      <c r="AG55" s="4">
        <v>1992</v>
      </c>
      <c r="AM55">
        <f t="shared" si="14"/>
        <v>0</v>
      </c>
      <c r="AO55" s="4">
        <v>1992</v>
      </c>
    </row>
    <row r="56" spans="1:41" ht="12.75">
      <c r="A56" s="4">
        <v>1993</v>
      </c>
      <c r="B56">
        <v>164</v>
      </c>
      <c r="C56">
        <v>484</v>
      </c>
      <c r="D56">
        <v>358</v>
      </c>
      <c r="E56">
        <v>168</v>
      </c>
      <c r="F56">
        <v>187</v>
      </c>
      <c r="G56">
        <f t="shared" si="11"/>
        <v>1361</v>
      </c>
      <c r="I56" s="4">
        <v>1993</v>
      </c>
      <c r="J56">
        <v>150</v>
      </c>
      <c r="K56">
        <v>413</v>
      </c>
      <c r="L56">
        <v>266</v>
      </c>
      <c r="M56">
        <v>694</v>
      </c>
      <c r="N56">
        <v>154</v>
      </c>
      <c r="O56">
        <f t="shared" si="12"/>
        <v>1677</v>
      </c>
      <c r="Q56" s="4">
        <v>1993</v>
      </c>
      <c r="R56">
        <v>1</v>
      </c>
      <c r="T56">
        <v>1</v>
      </c>
      <c r="W56">
        <f t="shared" si="13"/>
        <v>2</v>
      </c>
      <c r="Y56" s="4">
        <v>1993</v>
      </c>
      <c r="AA56">
        <v>1</v>
      </c>
      <c r="AB56">
        <v>1</v>
      </c>
      <c r="AE56">
        <f t="shared" si="10"/>
        <v>2</v>
      </c>
      <c r="AG56" s="4">
        <v>1993</v>
      </c>
      <c r="AM56">
        <f t="shared" si="14"/>
        <v>0</v>
      </c>
      <c r="AO56" s="4">
        <v>1993</v>
      </c>
    </row>
    <row r="57" spans="1:41" ht="12.75">
      <c r="A57" s="4">
        <v>1994</v>
      </c>
      <c r="B57">
        <v>217</v>
      </c>
      <c r="C57">
        <v>461</v>
      </c>
      <c r="D57">
        <v>386</v>
      </c>
      <c r="E57">
        <v>182</v>
      </c>
      <c r="F57">
        <v>236</v>
      </c>
      <c r="G57">
        <f t="shared" si="11"/>
        <v>1482</v>
      </c>
      <c r="I57" s="4">
        <v>1994</v>
      </c>
      <c r="J57">
        <v>196</v>
      </c>
      <c r="K57">
        <v>422</v>
      </c>
      <c r="L57">
        <v>346</v>
      </c>
      <c r="M57">
        <v>651</v>
      </c>
      <c r="N57">
        <v>208</v>
      </c>
      <c r="O57">
        <f t="shared" si="12"/>
        <v>1823</v>
      </c>
      <c r="Q57" s="4">
        <v>1994</v>
      </c>
      <c r="S57">
        <v>1</v>
      </c>
      <c r="V57">
        <v>1</v>
      </c>
      <c r="W57">
        <f t="shared" si="13"/>
        <v>2</v>
      </c>
      <c r="Y57" s="4">
        <v>1994</v>
      </c>
      <c r="AA57">
        <v>1</v>
      </c>
      <c r="AE57">
        <f t="shared" si="10"/>
        <v>1</v>
      </c>
      <c r="AG57" s="4">
        <v>1994</v>
      </c>
      <c r="AM57">
        <f t="shared" si="14"/>
        <v>0</v>
      </c>
      <c r="AO57" s="4">
        <v>1994</v>
      </c>
    </row>
    <row r="58" spans="1:41" ht="12.75">
      <c r="A58" s="4">
        <v>1995</v>
      </c>
      <c r="B58">
        <v>231</v>
      </c>
      <c r="C58">
        <v>559</v>
      </c>
      <c r="D58">
        <v>395</v>
      </c>
      <c r="E58">
        <v>229</v>
      </c>
      <c r="F58">
        <v>253</v>
      </c>
      <c r="G58">
        <f t="shared" si="11"/>
        <v>1667</v>
      </c>
      <c r="I58" s="4">
        <v>1995</v>
      </c>
      <c r="J58">
        <v>209</v>
      </c>
      <c r="K58">
        <v>417</v>
      </c>
      <c r="L58">
        <v>369</v>
      </c>
      <c r="M58">
        <v>739</v>
      </c>
      <c r="N58">
        <v>185</v>
      </c>
      <c r="O58">
        <f t="shared" si="12"/>
        <v>1919</v>
      </c>
      <c r="Q58" s="4">
        <v>1995</v>
      </c>
      <c r="R58">
        <v>2</v>
      </c>
      <c r="S58">
        <v>2</v>
      </c>
      <c r="V58">
        <v>1</v>
      </c>
      <c r="W58">
        <f t="shared" si="13"/>
        <v>5</v>
      </c>
      <c r="Y58" s="4">
        <v>1995</v>
      </c>
      <c r="AD58">
        <v>1</v>
      </c>
      <c r="AE58">
        <f t="shared" si="10"/>
        <v>1</v>
      </c>
      <c r="AG58" s="4">
        <v>1995</v>
      </c>
      <c r="AM58">
        <f t="shared" si="14"/>
        <v>0</v>
      </c>
      <c r="AO58" s="4">
        <v>1995</v>
      </c>
    </row>
    <row r="59" spans="1:41" ht="12.75">
      <c r="A59" s="4">
        <v>1996</v>
      </c>
      <c r="B59">
        <v>258</v>
      </c>
      <c r="C59">
        <v>645</v>
      </c>
      <c r="D59">
        <v>557</v>
      </c>
      <c r="E59">
        <v>264</v>
      </c>
      <c r="F59">
        <v>246</v>
      </c>
      <c r="G59">
        <f t="shared" si="11"/>
        <v>1970</v>
      </c>
      <c r="I59" s="4">
        <v>1996</v>
      </c>
      <c r="J59">
        <v>263</v>
      </c>
      <c r="K59">
        <v>492</v>
      </c>
      <c r="L59">
        <v>420</v>
      </c>
      <c r="M59">
        <v>952</v>
      </c>
      <c r="N59">
        <v>190</v>
      </c>
      <c r="O59">
        <f t="shared" si="12"/>
        <v>2317</v>
      </c>
      <c r="Q59" s="4">
        <v>1996</v>
      </c>
      <c r="R59">
        <v>1</v>
      </c>
      <c r="V59">
        <v>1</v>
      </c>
      <c r="W59">
        <f t="shared" si="13"/>
        <v>2</v>
      </c>
      <c r="Y59" s="4">
        <v>1996</v>
      </c>
      <c r="AA59">
        <v>2</v>
      </c>
      <c r="AE59">
        <f t="shared" si="10"/>
        <v>2</v>
      </c>
      <c r="AG59" s="4">
        <v>1996</v>
      </c>
      <c r="AM59">
        <f t="shared" si="14"/>
        <v>0</v>
      </c>
      <c r="AO59" s="4">
        <v>1996</v>
      </c>
    </row>
    <row r="60" spans="1:41" ht="12.75">
      <c r="A60" s="4">
        <v>1997</v>
      </c>
      <c r="B60">
        <v>274</v>
      </c>
      <c r="C60">
        <v>629</v>
      </c>
      <c r="D60">
        <v>610</v>
      </c>
      <c r="E60">
        <v>277</v>
      </c>
      <c r="F60">
        <v>251</v>
      </c>
      <c r="G60">
        <f t="shared" si="11"/>
        <v>2041</v>
      </c>
      <c r="I60" s="4">
        <v>1997</v>
      </c>
      <c r="J60">
        <v>321</v>
      </c>
      <c r="K60">
        <v>521</v>
      </c>
      <c r="L60">
        <v>470</v>
      </c>
      <c r="M60">
        <v>967</v>
      </c>
      <c r="N60">
        <v>178</v>
      </c>
      <c r="O60">
        <f t="shared" si="12"/>
        <v>2457</v>
      </c>
      <c r="Q60" s="4">
        <v>1997</v>
      </c>
      <c r="S60">
        <v>1</v>
      </c>
      <c r="W60">
        <f t="shared" si="13"/>
        <v>1</v>
      </c>
      <c r="Y60" s="4">
        <v>1997</v>
      </c>
      <c r="Z60">
        <v>2</v>
      </c>
      <c r="AA60">
        <v>1</v>
      </c>
      <c r="AB60">
        <v>1</v>
      </c>
      <c r="AC60">
        <v>1</v>
      </c>
      <c r="AE60">
        <f t="shared" si="10"/>
        <v>5</v>
      </c>
      <c r="AG60" s="4">
        <v>1997</v>
      </c>
      <c r="AM60">
        <f t="shared" si="14"/>
        <v>0</v>
      </c>
      <c r="AO60" s="4">
        <v>1997</v>
      </c>
    </row>
    <row r="61" spans="1:41" ht="12.75">
      <c r="A61" s="4">
        <v>1998</v>
      </c>
      <c r="B61">
        <v>312</v>
      </c>
      <c r="C61">
        <v>681</v>
      </c>
      <c r="D61">
        <v>667</v>
      </c>
      <c r="E61">
        <v>310</v>
      </c>
      <c r="F61">
        <v>221</v>
      </c>
      <c r="G61">
        <f t="shared" si="11"/>
        <v>2191</v>
      </c>
      <c r="I61" s="4">
        <v>1998</v>
      </c>
      <c r="J61">
        <v>357</v>
      </c>
      <c r="K61">
        <v>543</v>
      </c>
      <c r="L61">
        <v>490</v>
      </c>
      <c r="M61" s="2">
        <v>1187</v>
      </c>
      <c r="N61">
        <v>183</v>
      </c>
      <c r="O61">
        <f t="shared" si="12"/>
        <v>2760</v>
      </c>
      <c r="Q61" s="4">
        <v>1998</v>
      </c>
      <c r="S61">
        <v>2</v>
      </c>
      <c r="T61">
        <v>2</v>
      </c>
      <c r="U61">
        <v>1</v>
      </c>
      <c r="W61">
        <f t="shared" si="13"/>
        <v>5</v>
      </c>
      <c r="Y61" s="4">
        <v>1998</v>
      </c>
      <c r="Z61">
        <v>1</v>
      </c>
      <c r="AA61">
        <v>1</v>
      </c>
      <c r="AB61">
        <v>1</v>
      </c>
      <c r="AE61">
        <f t="shared" si="10"/>
        <v>3</v>
      </c>
      <c r="AG61" s="4">
        <v>1998</v>
      </c>
      <c r="AM61">
        <f t="shared" si="14"/>
        <v>0</v>
      </c>
      <c r="AO61" s="4">
        <v>1998</v>
      </c>
    </row>
    <row r="62" spans="1:41" ht="12.75">
      <c r="A62" s="4">
        <v>1999</v>
      </c>
      <c r="B62">
        <v>131</v>
      </c>
      <c r="C62">
        <v>227</v>
      </c>
      <c r="D62">
        <v>253</v>
      </c>
      <c r="E62">
        <v>113</v>
      </c>
      <c r="F62">
        <v>67</v>
      </c>
      <c r="G62">
        <f t="shared" si="11"/>
        <v>791</v>
      </c>
      <c r="I62" s="4">
        <v>1999</v>
      </c>
      <c r="J62">
        <v>134</v>
      </c>
      <c r="K62">
        <v>246</v>
      </c>
      <c r="L62">
        <v>193</v>
      </c>
      <c r="M62">
        <v>456</v>
      </c>
      <c r="N62">
        <v>34</v>
      </c>
      <c r="O62">
        <f t="shared" si="12"/>
        <v>1063</v>
      </c>
      <c r="Q62" s="4">
        <v>1999</v>
      </c>
      <c r="U62">
        <v>1</v>
      </c>
      <c r="W62">
        <f t="shared" si="13"/>
        <v>1</v>
      </c>
      <c r="Y62" s="4">
        <v>1999</v>
      </c>
      <c r="AE62">
        <f>SUM(Z62:AD62)</f>
        <v>0</v>
      </c>
      <c r="AG62" s="4">
        <v>1999</v>
      </c>
      <c r="AJ62">
        <v>2</v>
      </c>
      <c r="AK62">
        <v>3</v>
      </c>
      <c r="AL62">
        <v>1</v>
      </c>
      <c r="AM62">
        <f t="shared" si="14"/>
        <v>6</v>
      </c>
      <c r="AO62" s="4">
        <v>1999</v>
      </c>
    </row>
    <row r="63" spans="1:47" ht="12.75">
      <c r="A63" s="4" t="s">
        <v>14</v>
      </c>
      <c r="B63" s="2">
        <f>SUM(B46:B62)</f>
        <v>1715</v>
      </c>
      <c r="C63" s="2">
        <f>SUM(C46:C62)</f>
        <v>4112</v>
      </c>
      <c r="D63" s="2">
        <f>SUM(D46:D62)</f>
        <v>3482</v>
      </c>
      <c r="E63" s="2">
        <f>SUM(E46:E62)</f>
        <v>1693</v>
      </c>
      <c r="F63" s="2">
        <f>SUM(F46:F62)</f>
        <v>1623</v>
      </c>
      <c r="G63">
        <f>SUM(B63:F63)</f>
        <v>12625</v>
      </c>
      <c r="I63" s="4" t="s">
        <v>14</v>
      </c>
      <c r="J63" s="2">
        <f>SUM(J46:J62)</f>
        <v>1747</v>
      </c>
      <c r="K63" s="2">
        <f>SUM(K46:K62)</f>
        <v>3338</v>
      </c>
      <c r="L63" s="2">
        <f>SUM(L46:L62)</f>
        <v>2692</v>
      </c>
      <c r="M63" s="2">
        <f>SUM(M46:M62)</f>
        <v>6257</v>
      </c>
      <c r="N63" s="2">
        <f>SUM(N46:N62)</f>
        <v>1240</v>
      </c>
      <c r="O63">
        <f>SUM(J63:N63)</f>
        <v>15274</v>
      </c>
      <c r="Q63" s="4" t="s">
        <v>14</v>
      </c>
      <c r="W63">
        <f>SUM(R63:V63)</f>
        <v>0</v>
      </c>
      <c r="Y63" s="4" t="s">
        <v>14</v>
      </c>
      <c r="Z63" s="2">
        <f>SUM(Z46:Z62)</f>
        <v>3</v>
      </c>
      <c r="AA63" s="2">
        <f>SUM(AA46:AA62)</f>
        <v>6</v>
      </c>
      <c r="AB63" s="2">
        <f>SUM(AB46:AB62)</f>
        <v>3</v>
      </c>
      <c r="AC63" s="2">
        <f>SUM(AC46:AC62)</f>
        <v>1</v>
      </c>
      <c r="AD63" s="2">
        <f>SUM(AD46:AD62)</f>
        <v>1</v>
      </c>
      <c r="AE63">
        <f>SUM(Z63:AD63)</f>
        <v>14</v>
      </c>
      <c r="AG63" s="4" t="s">
        <v>14</v>
      </c>
      <c r="AH63" s="2">
        <f>SUM(AH46:AH62)</f>
        <v>0</v>
      </c>
      <c r="AI63" s="2">
        <f>SUM(AI46:AI62)</f>
        <v>0</v>
      </c>
      <c r="AJ63" s="2">
        <f>SUM(AJ46:AJ62)</f>
        <v>2</v>
      </c>
      <c r="AK63" s="2">
        <f>SUM(AK46:AK62)</f>
        <v>3</v>
      </c>
      <c r="AL63" s="2">
        <f>SUM(AL46:AL62)</f>
        <v>1</v>
      </c>
      <c r="AM63">
        <f>SUM(AH63:AL63)</f>
        <v>6</v>
      </c>
      <c r="AO63" s="4" t="s">
        <v>14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>SUM(AP63:AT63)</f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12</v>
      </c>
      <c r="I65" s="4" t="s">
        <v>13</v>
      </c>
      <c r="Q65" s="4" t="s">
        <v>29</v>
      </c>
      <c r="Y65" s="4" t="s">
        <v>30</v>
      </c>
      <c r="AG65" s="4" t="s">
        <v>27</v>
      </c>
      <c r="AO65" s="4" t="s">
        <v>28</v>
      </c>
    </row>
    <row r="66" spans="1:47" ht="12.75">
      <c r="A66" s="4" t="s">
        <v>10</v>
      </c>
      <c r="B66" s="12" t="s">
        <v>1</v>
      </c>
      <c r="C66" s="12" t="s">
        <v>6</v>
      </c>
      <c r="D66" s="12" t="s">
        <v>7</v>
      </c>
      <c r="E66" s="12" t="s">
        <v>2</v>
      </c>
      <c r="F66" s="12" t="s">
        <v>5</v>
      </c>
      <c r="G66" s="12" t="s">
        <v>14</v>
      </c>
      <c r="I66" s="4" t="s">
        <v>10</v>
      </c>
      <c r="J66" s="12" t="s">
        <v>1</v>
      </c>
      <c r="K66" s="12" t="s">
        <v>6</v>
      </c>
      <c r="L66" s="12" t="s">
        <v>7</v>
      </c>
      <c r="M66" s="12" t="s">
        <v>2</v>
      </c>
      <c r="N66" s="12" t="s">
        <v>5</v>
      </c>
      <c r="O66" s="12" t="s">
        <v>14</v>
      </c>
      <c r="Q66" s="4" t="s">
        <v>10</v>
      </c>
      <c r="R66" s="12" t="s">
        <v>1</v>
      </c>
      <c r="S66" s="12" t="s">
        <v>6</v>
      </c>
      <c r="T66" s="12" t="s">
        <v>7</v>
      </c>
      <c r="U66" s="12" t="s">
        <v>2</v>
      </c>
      <c r="V66" s="12" t="s">
        <v>5</v>
      </c>
      <c r="W66" s="12" t="s">
        <v>14</v>
      </c>
      <c r="Y66" s="4" t="s">
        <v>10</v>
      </c>
      <c r="Z66" s="12" t="s">
        <v>1</v>
      </c>
      <c r="AA66" s="12" t="s">
        <v>6</v>
      </c>
      <c r="AB66" s="12" t="s">
        <v>7</v>
      </c>
      <c r="AC66" s="12" t="s">
        <v>2</v>
      </c>
      <c r="AD66" s="12" t="s">
        <v>5</v>
      </c>
      <c r="AE66" s="12" t="s">
        <v>14</v>
      </c>
      <c r="AG66" s="4" t="s">
        <v>10</v>
      </c>
      <c r="AH66" s="12" t="s">
        <v>1</v>
      </c>
      <c r="AI66" s="12" t="s">
        <v>6</v>
      </c>
      <c r="AJ66" s="12" t="s">
        <v>7</v>
      </c>
      <c r="AK66" s="12" t="s">
        <v>2</v>
      </c>
      <c r="AL66" s="12" t="s">
        <v>5</v>
      </c>
      <c r="AM66" s="12" t="s">
        <v>14</v>
      </c>
      <c r="AO66" s="4" t="s">
        <v>10</v>
      </c>
      <c r="AP66" s="12" t="s">
        <v>1</v>
      </c>
      <c r="AQ66" s="12" t="s">
        <v>6</v>
      </c>
      <c r="AR66" s="12" t="s">
        <v>7</v>
      </c>
      <c r="AS66" s="12" t="s">
        <v>2</v>
      </c>
      <c r="AT66" s="12" t="s">
        <v>5</v>
      </c>
      <c r="AU66" s="12" t="s">
        <v>14</v>
      </c>
    </row>
    <row r="67" spans="1:47" ht="12.75">
      <c r="A67" s="4">
        <v>1983</v>
      </c>
      <c r="B67">
        <f aca="true" t="shared" si="15" ref="B67:G67">B46+B25</f>
        <v>30</v>
      </c>
      <c r="C67">
        <f t="shared" si="15"/>
        <v>108</v>
      </c>
      <c r="D67">
        <f t="shared" si="15"/>
        <v>35</v>
      </c>
      <c r="E67">
        <f t="shared" si="15"/>
        <v>5</v>
      </c>
      <c r="F67">
        <f t="shared" si="15"/>
        <v>43</v>
      </c>
      <c r="G67">
        <f t="shared" si="15"/>
        <v>221</v>
      </c>
      <c r="I67" s="4">
        <v>1983</v>
      </c>
      <c r="J67">
        <f aca="true" t="shared" si="16" ref="J67:O67">J46+J25</f>
        <v>22</v>
      </c>
      <c r="K67">
        <f t="shared" si="16"/>
        <v>68</v>
      </c>
      <c r="L67">
        <f t="shared" si="16"/>
        <v>18</v>
      </c>
      <c r="M67">
        <f t="shared" si="16"/>
        <v>1</v>
      </c>
      <c r="N67">
        <f t="shared" si="16"/>
        <v>26</v>
      </c>
      <c r="O67">
        <f t="shared" si="16"/>
        <v>135</v>
      </c>
      <c r="Q67" s="4">
        <v>1983</v>
      </c>
      <c r="R67">
        <f aca="true" t="shared" si="17" ref="R67:W67">R46+R25</f>
        <v>0</v>
      </c>
      <c r="S67">
        <f t="shared" si="17"/>
        <v>0</v>
      </c>
      <c r="T67">
        <f t="shared" si="17"/>
        <v>0</v>
      </c>
      <c r="U67">
        <f t="shared" si="17"/>
        <v>0</v>
      </c>
      <c r="V67">
        <f t="shared" si="17"/>
        <v>0</v>
      </c>
      <c r="W67">
        <f t="shared" si="17"/>
        <v>0</v>
      </c>
      <c r="Y67" s="4">
        <v>1983</v>
      </c>
      <c r="Z67">
        <f aca="true" t="shared" si="18" ref="Z67:AE67">Z46+Z25</f>
        <v>0</v>
      </c>
      <c r="AA67">
        <f t="shared" si="18"/>
        <v>0</v>
      </c>
      <c r="AB67">
        <f t="shared" si="18"/>
        <v>0</v>
      </c>
      <c r="AC67">
        <f t="shared" si="18"/>
        <v>0</v>
      </c>
      <c r="AD67">
        <f t="shared" si="18"/>
        <v>0</v>
      </c>
      <c r="AE67">
        <f t="shared" si="18"/>
        <v>0</v>
      </c>
      <c r="AG67" s="4">
        <v>1983</v>
      </c>
      <c r="AH67">
        <f aca="true" t="shared" si="19" ref="AH67:AM67">AH46+AH25</f>
        <v>0</v>
      </c>
      <c r="AI67">
        <f t="shared" si="19"/>
        <v>0</v>
      </c>
      <c r="AJ67">
        <f t="shared" si="19"/>
        <v>0</v>
      </c>
      <c r="AK67">
        <f t="shared" si="19"/>
        <v>0</v>
      </c>
      <c r="AL67">
        <f t="shared" si="19"/>
        <v>0</v>
      </c>
      <c r="AM67">
        <f t="shared" si="19"/>
        <v>0</v>
      </c>
      <c r="AO67" s="4">
        <v>1983</v>
      </c>
      <c r="AP67">
        <f aca="true" t="shared" si="20" ref="AP67:AU67">AP46+AP25</f>
        <v>0</v>
      </c>
      <c r="AQ67">
        <f t="shared" si="20"/>
        <v>0</v>
      </c>
      <c r="AR67">
        <f t="shared" si="20"/>
        <v>0</v>
      </c>
      <c r="AS67">
        <f t="shared" si="20"/>
        <v>0</v>
      </c>
      <c r="AT67">
        <f t="shared" si="20"/>
        <v>0</v>
      </c>
      <c r="AU67">
        <f t="shared" si="20"/>
        <v>0</v>
      </c>
    </row>
    <row r="68" spans="1:47" ht="12.75">
      <c r="A68" s="4">
        <v>1984</v>
      </c>
      <c r="B68">
        <f aca="true" t="shared" si="21" ref="B68:G83">B47+B26</f>
        <v>37</v>
      </c>
      <c r="C68">
        <f t="shared" si="21"/>
        <v>142</v>
      </c>
      <c r="D68">
        <f t="shared" si="21"/>
        <v>66</v>
      </c>
      <c r="E68">
        <f t="shared" si="21"/>
        <v>9</v>
      </c>
      <c r="F68">
        <f t="shared" si="21"/>
        <v>70</v>
      </c>
      <c r="G68">
        <f t="shared" si="21"/>
        <v>324</v>
      </c>
      <c r="I68" s="4">
        <v>1984</v>
      </c>
      <c r="J68">
        <f aca="true" t="shared" si="22" ref="J68:O68">J47+J26</f>
        <v>24</v>
      </c>
      <c r="K68">
        <f t="shared" si="22"/>
        <v>78</v>
      </c>
      <c r="L68">
        <f t="shared" si="22"/>
        <v>34</v>
      </c>
      <c r="M68">
        <f t="shared" si="22"/>
        <v>2</v>
      </c>
      <c r="N68">
        <f t="shared" si="22"/>
        <v>36</v>
      </c>
      <c r="O68">
        <f t="shared" si="22"/>
        <v>174</v>
      </c>
      <c r="Q68" s="4">
        <v>1984</v>
      </c>
      <c r="R68">
        <f aca="true" t="shared" si="23" ref="R68:W68">R47+R26</f>
        <v>0</v>
      </c>
      <c r="S68">
        <f t="shared" si="23"/>
        <v>0</v>
      </c>
      <c r="T68">
        <f t="shared" si="23"/>
        <v>0</v>
      </c>
      <c r="U68">
        <f t="shared" si="23"/>
        <v>0</v>
      </c>
      <c r="V68">
        <f t="shared" si="23"/>
        <v>0</v>
      </c>
      <c r="W68">
        <f t="shared" si="23"/>
        <v>0</v>
      </c>
      <c r="Y68" s="4">
        <v>1984</v>
      </c>
      <c r="Z68">
        <f aca="true" t="shared" si="24" ref="Z68:AE68">Z47+Z26</f>
        <v>0</v>
      </c>
      <c r="AA68">
        <f t="shared" si="24"/>
        <v>0</v>
      </c>
      <c r="AB68">
        <f t="shared" si="24"/>
        <v>0</v>
      </c>
      <c r="AC68">
        <f t="shared" si="24"/>
        <v>0</v>
      </c>
      <c r="AD68">
        <f t="shared" si="24"/>
        <v>0</v>
      </c>
      <c r="AE68">
        <f t="shared" si="24"/>
        <v>0</v>
      </c>
      <c r="AG68" s="4">
        <v>1984</v>
      </c>
      <c r="AH68">
        <f aca="true" t="shared" si="25" ref="AH68:AM68">AH47+AH26</f>
        <v>0</v>
      </c>
      <c r="AI68">
        <f t="shared" si="25"/>
        <v>0</v>
      </c>
      <c r="AJ68">
        <f t="shared" si="25"/>
        <v>0</v>
      </c>
      <c r="AK68">
        <f t="shared" si="25"/>
        <v>0</v>
      </c>
      <c r="AL68">
        <f t="shared" si="25"/>
        <v>0</v>
      </c>
      <c r="AM68">
        <f t="shared" si="25"/>
        <v>0</v>
      </c>
      <c r="AO68" s="4">
        <v>1984</v>
      </c>
      <c r="AP68">
        <f aca="true" t="shared" si="26" ref="AP68:AU68">AP47+AP26</f>
        <v>0</v>
      </c>
      <c r="AQ68">
        <f t="shared" si="26"/>
        <v>0</v>
      </c>
      <c r="AR68">
        <f t="shared" si="26"/>
        <v>0</v>
      </c>
      <c r="AS68">
        <f t="shared" si="26"/>
        <v>0</v>
      </c>
      <c r="AT68">
        <f t="shared" si="26"/>
        <v>0</v>
      </c>
      <c r="AU68">
        <f t="shared" si="26"/>
        <v>0</v>
      </c>
    </row>
    <row r="69" spans="1:47" ht="12.75">
      <c r="A69" s="4">
        <v>1985</v>
      </c>
      <c r="B69">
        <f t="shared" si="21"/>
        <v>46</v>
      </c>
      <c r="C69">
        <f t="shared" si="21"/>
        <v>185</v>
      </c>
      <c r="D69">
        <f t="shared" si="21"/>
        <v>65</v>
      </c>
      <c r="E69">
        <f t="shared" si="21"/>
        <v>12</v>
      </c>
      <c r="F69">
        <f t="shared" si="21"/>
        <v>53</v>
      </c>
      <c r="G69">
        <f t="shared" si="21"/>
        <v>361</v>
      </c>
      <c r="I69" s="4">
        <v>1985</v>
      </c>
      <c r="J69">
        <f aca="true" t="shared" si="27" ref="J69:O69">J48+J27</f>
        <v>54</v>
      </c>
      <c r="K69">
        <f t="shared" si="27"/>
        <v>180</v>
      </c>
      <c r="L69">
        <f t="shared" si="27"/>
        <v>43</v>
      </c>
      <c r="M69">
        <f t="shared" si="27"/>
        <v>5</v>
      </c>
      <c r="N69">
        <f t="shared" si="27"/>
        <v>43</v>
      </c>
      <c r="O69">
        <f t="shared" si="27"/>
        <v>325</v>
      </c>
      <c r="Q69" s="4">
        <v>1985</v>
      </c>
      <c r="R69">
        <f aca="true" t="shared" si="28" ref="R69:W69">R48+R27</f>
        <v>0</v>
      </c>
      <c r="S69">
        <f t="shared" si="28"/>
        <v>0</v>
      </c>
      <c r="T69">
        <f t="shared" si="28"/>
        <v>0</v>
      </c>
      <c r="U69">
        <f t="shared" si="28"/>
        <v>0</v>
      </c>
      <c r="V69">
        <f t="shared" si="28"/>
        <v>0</v>
      </c>
      <c r="W69">
        <f t="shared" si="28"/>
        <v>0</v>
      </c>
      <c r="Y69" s="4">
        <v>1985</v>
      </c>
      <c r="Z69">
        <f aca="true" t="shared" si="29" ref="Z69:AE69">Z48+Z27</f>
        <v>0</v>
      </c>
      <c r="AA69">
        <f t="shared" si="29"/>
        <v>0</v>
      </c>
      <c r="AB69">
        <f t="shared" si="29"/>
        <v>0</v>
      </c>
      <c r="AC69">
        <f t="shared" si="29"/>
        <v>0</v>
      </c>
      <c r="AD69">
        <f t="shared" si="29"/>
        <v>0</v>
      </c>
      <c r="AE69">
        <f t="shared" si="29"/>
        <v>0</v>
      </c>
      <c r="AG69" s="4">
        <v>1985</v>
      </c>
      <c r="AH69">
        <f aca="true" t="shared" si="30" ref="AH69:AM69">AH48+AH27</f>
        <v>0</v>
      </c>
      <c r="AI69">
        <f t="shared" si="30"/>
        <v>0</v>
      </c>
      <c r="AJ69">
        <f t="shared" si="30"/>
        <v>0</v>
      </c>
      <c r="AK69">
        <f t="shared" si="30"/>
        <v>0</v>
      </c>
      <c r="AL69">
        <f t="shared" si="30"/>
        <v>0</v>
      </c>
      <c r="AM69">
        <f t="shared" si="30"/>
        <v>0</v>
      </c>
      <c r="AO69" s="4">
        <v>1985</v>
      </c>
      <c r="AP69">
        <f aca="true" t="shared" si="31" ref="AP69:AU69">AP48+AP27</f>
        <v>0</v>
      </c>
      <c r="AQ69">
        <f t="shared" si="31"/>
        <v>0</v>
      </c>
      <c r="AR69">
        <f t="shared" si="31"/>
        <v>0</v>
      </c>
      <c r="AS69">
        <f t="shared" si="31"/>
        <v>0</v>
      </c>
      <c r="AT69">
        <f t="shared" si="31"/>
        <v>0</v>
      </c>
      <c r="AU69">
        <f t="shared" si="31"/>
        <v>0</v>
      </c>
    </row>
    <row r="70" spans="1:47" ht="12.75">
      <c r="A70" s="4">
        <v>1986</v>
      </c>
      <c r="B70">
        <f t="shared" si="21"/>
        <v>40</v>
      </c>
      <c r="C70">
        <f t="shared" si="21"/>
        <v>208</v>
      </c>
      <c r="D70">
        <f t="shared" si="21"/>
        <v>77</v>
      </c>
      <c r="E70">
        <f t="shared" si="21"/>
        <v>16</v>
      </c>
      <c r="F70">
        <f t="shared" si="21"/>
        <v>65</v>
      </c>
      <c r="G70">
        <f t="shared" si="21"/>
        <v>406</v>
      </c>
      <c r="I70" s="4">
        <v>1986</v>
      </c>
      <c r="J70">
        <f aca="true" t="shared" si="32" ref="J70:O70">J49+J28</f>
        <v>63</v>
      </c>
      <c r="K70">
        <f t="shared" si="32"/>
        <v>243</v>
      </c>
      <c r="L70">
        <f t="shared" si="32"/>
        <v>65</v>
      </c>
      <c r="M70">
        <f t="shared" si="32"/>
        <v>10</v>
      </c>
      <c r="N70">
        <f t="shared" si="32"/>
        <v>30</v>
      </c>
      <c r="O70">
        <f t="shared" si="32"/>
        <v>411</v>
      </c>
      <c r="Q70" s="4">
        <v>1986</v>
      </c>
      <c r="R70">
        <f aca="true" t="shared" si="33" ref="R70:W70">R49+R28</f>
        <v>0</v>
      </c>
      <c r="S70">
        <f t="shared" si="33"/>
        <v>0</v>
      </c>
      <c r="T70">
        <f t="shared" si="33"/>
        <v>0</v>
      </c>
      <c r="U70">
        <f t="shared" si="33"/>
        <v>0</v>
      </c>
      <c r="V70">
        <f t="shared" si="33"/>
        <v>0</v>
      </c>
      <c r="W70">
        <f t="shared" si="33"/>
        <v>0</v>
      </c>
      <c r="Y70" s="4">
        <v>1986</v>
      </c>
      <c r="Z70">
        <f aca="true" t="shared" si="34" ref="Z70:AE70">Z49+Z28</f>
        <v>0</v>
      </c>
      <c r="AA70">
        <f t="shared" si="34"/>
        <v>0</v>
      </c>
      <c r="AB70">
        <f t="shared" si="34"/>
        <v>0</v>
      </c>
      <c r="AC70">
        <f t="shared" si="34"/>
        <v>0</v>
      </c>
      <c r="AD70">
        <f t="shared" si="34"/>
        <v>0</v>
      </c>
      <c r="AE70">
        <f t="shared" si="34"/>
        <v>0</v>
      </c>
      <c r="AG70" s="4">
        <v>1986</v>
      </c>
      <c r="AH70">
        <f aca="true" t="shared" si="35" ref="AH70:AM70">AH49+AH28</f>
        <v>0</v>
      </c>
      <c r="AI70">
        <f t="shared" si="35"/>
        <v>0</v>
      </c>
      <c r="AJ70">
        <f t="shared" si="35"/>
        <v>0</v>
      </c>
      <c r="AK70">
        <f t="shared" si="35"/>
        <v>0</v>
      </c>
      <c r="AL70">
        <f t="shared" si="35"/>
        <v>0</v>
      </c>
      <c r="AM70">
        <f t="shared" si="35"/>
        <v>0</v>
      </c>
      <c r="AO70" s="4">
        <v>1986</v>
      </c>
      <c r="AP70">
        <f aca="true" t="shared" si="36" ref="AP70:AU70">AP49+AP28</f>
        <v>0</v>
      </c>
      <c r="AQ70">
        <f t="shared" si="36"/>
        <v>0</v>
      </c>
      <c r="AR70">
        <f t="shared" si="36"/>
        <v>0</v>
      </c>
      <c r="AS70">
        <f t="shared" si="36"/>
        <v>0</v>
      </c>
      <c r="AT70">
        <f t="shared" si="36"/>
        <v>0</v>
      </c>
      <c r="AU70">
        <f t="shared" si="36"/>
        <v>0</v>
      </c>
    </row>
    <row r="71" spans="1:47" ht="12.75">
      <c r="A71" s="4">
        <v>1987</v>
      </c>
      <c r="B71">
        <f t="shared" si="21"/>
        <v>83</v>
      </c>
      <c r="C71">
        <f t="shared" si="21"/>
        <v>375</v>
      </c>
      <c r="D71">
        <f t="shared" si="21"/>
        <v>110</v>
      </c>
      <c r="E71">
        <f t="shared" si="21"/>
        <v>23</v>
      </c>
      <c r="F71">
        <f t="shared" si="21"/>
        <v>89</v>
      </c>
      <c r="G71">
        <f t="shared" si="21"/>
        <v>680</v>
      </c>
      <c r="I71" s="4">
        <v>1987</v>
      </c>
      <c r="J71">
        <f aca="true" t="shared" si="37" ref="J71:O71">J50+J29</f>
        <v>92</v>
      </c>
      <c r="K71">
        <f t="shared" si="37"/>
        <v>318</v>
      </c>
      <c r="L71">
        <f t="shared" si="37"/>
        <v>76</v>
      </c>
      <c r="M71">
        <f t="shared" si="37"/>
        <v>7</v>
      </c>
      <c r="N71">
        <f t="shared" si="37"/>
        <v>48</v>
      </c>
      <c r="O71">
        <f t="shared" si="37"/>
        <v>541</v>
      </c>
      <c r="Q71" s="4">
        <v>1987</v>
      </c>
      <c r="R71">
        <f aca="true" t="shared" si="38" ref="R71:W71">R50+R29</f>
        <v>0</v>
      </c>
      <c r="S71">
        <f t="shared" si="38"/>
        <v>0</v>
      </c>
      <c r="T71">
        <f t="shared" si="38"/>
        <v>0</v>
      </c>
      <c r="U71">
        <f t="shared" si="38"/>
        <v>0</v>
      </c>
      <c r="V71">
        <f t="shared" si="38"/>
        <v>0</v>
      </c>
      <c r="W71">
        <f t="shared" si="38"/>
        <v>0</v>
      </c>
      <c r="Y71" s="4">
        <v>1987</v>
      </c>
      <c r="Z71">
        <f aca="true" t="shared" si="39" ref="Z71:AE71">Z50+Z29</f>
        <v>0</v>
      </c>
      <c r="AA71">
        <f t="shared" si="39"/>
        <v>0</v>
      </c>
      <c r="AB71">
        <f t="shared" si="39"/>
        <v>0</v>
      </c>
      <c r="AC71">
        <f t="shared" si="39"/>
        <v>0</v>
      </c>
      <c r="AD71">
        <f t="shared" si="39"/>
        <v>0</v>
      </c>
      <c r="AE71">
        <f t="shared" si="39"/>
        <v>0</v>
      </c>
      <c r="AG71" s="4">
        <v>1987</v>
      </c>
      <c r="AH71">
        <f aca="true" t="shared" si="40" ref="AH71:AM71">AH50+AH29</f>
        <v>0</v>
      </c>
      <c r="AI71">
        <f t="shared" si="40"/>
        <v>0</v>
      </c>
      <c r="AJ71">
        <f t="shared" si="40"/>
        <v>0</v>
      </c>
      <c r="AK71">
        <f t="shared" si="40"/>
        <v>0</v>
      </c>
      <c r="AL71">
        <f t="shared" si="40"/>
        <v>0</v>
      </c>
      <c r="AM71">
        <f t="shared" si="40"/>
        <v>0</v>
      </c>
      <c r="AO71" s="4">
        <v>1987</v>
      </c>
      <c r="AP71">
        <f aca="true" t="shared" si="41" ref="AP71:AU71">AP50+AP29</f>
        <v>0</v>
      </c>
      <c r="AQ71">
        <f t="shared" si="41"/>
        <v>0</v>
      </c>
      <c r="AR71">
        <f t="shared" si="41"/>
        <v>0</v>
      </c>
      <c r="AS71">
        <f t="shared" si="41"/>
        <v>0</v>
      </c>
      <c r="AT71">
        <f t="shared" si="41"/>
        <v>0</v>
      </c>
      <c r="AU71">
        <f t="shared" si="41"/>
        <v>0</v>
      </c>
    </row>
    <row r="72" spans="1:47" ht="12.75">
      <c r="A72" s="4">
        <v>1988</v>
      </c>
      <c r="B72">
        <f t="shared" si="21"/>
        <v>118</v>
      </c>
      <c r="C72">
        <f t="shared" si="21"/>
        <v>458</v>
      </c>
      <c r="D72">
        <f t="shared" si="21"/>
        <v>162</v>
      </c>
      <c r="E72">
        <f t="shared" si="21"/>
        <v>30</v>
      </c>
      <c r="F72">
        <f t="shared" si="21"/>
        <v>94</v>
      </c>
      <c r="G72">
        <f t="shared" si="21"/>
        <v>862</v>
      </c>
      <c r="I72" s="4">
        <v>1988</v>
      </c>
      <c r="J72">
        <f aca="true" t="shared" si="42" ref="J72:O72">J51+J30</f>
        <v>114</v>
      </c>
      <c r="K72">
        <f t="shared" si="42"/>
        <v>388</v>
      </c>
      <c r="L72">
        <f t="shared" si="42"/>
        <v>81</v>
      </c>
      <c r="M72">
        <f t="shared" si="42"/>
        <v>26</v>
      </c>
      <c r="N72">
        <f t="shared" si="42"/>
        <v>65</v>
      </c>
      <c r="O72">
        <f t="shared" si="42"/>
        <v>674</v>
      </c>
      <c r="Q72" s="4">
        <v>1988</v>
      </c>
      <c r="R72">
        <f aca="true" t="shared" si="43" ref="R72:W72">R51+R30</f>
        <v>0</v>
      </c>
      <c r="S72">
        <f t="shared" si="43"/>
        <v>0</v>
      </c>
      <c r="T72">
        <f t="shared" si="43"/>
        <v>0</v>
      </c>
      <c r="U72">
        <f t="shared" si="43"/>
        <v>0</v>
      </c>
      <c r="V72">
        <f t="shared" si="43"/>
        <v>0</v>
      </c>
      <c r="W72">
        <f t="shared" si="43"/>
        <v>0</v>
      </c>
      <c r="Y72" s="4">
        <v>1988</v>
      </c>
      <c r="Z72">
        <f aca="true" t="shared" si="44" ref="Z72:AE72">Z51+Z30</f>
        <v>0</v>
      </c>
      <c r="AA72">
        <f t="shared" si="44"/>
        <v>0</v>
      </c>
      <c r="AB72">
        <f t="shared" si="44"/>
        <v>0</v>
      </c>
      <c r="AC72">
        <f t="shared" si="44"/>
        <v>0</v>
      </c>
      <c r="AD72">
        <f t="shared" si="44"/>
        <v>0</v>
      </c>
      <c r="AE72">
        <f t="shared" si="44"/>
        <v>0</v>
      </c>
      <c r="AG72" s="4">
        <v>1988</v>
      </c>
      <c r="AH72">
        <f aca="true" t="shared" si="45" ref="AH72:AM72">AH51+AH30</f>
        <v>0</v>
      </c>
      <c r="AI72">
        <f t="shared" si="45"/>
        <v>0</v>
      </c>
      <c r="AJ72">
        <f t="shared" si="45"/>
        <v>0</v>
      </c>
      <c r="AK72">
        <f t="shared" si="45"/>
        <v>0</v>
      </c>
      <c r="AL72">
        <f t="shared" si="45"/>
        <v>0</v>
      </c>
      <c r="AM72">
        <f t="shared" si="45"/>
        <v>0</v>
      </c>
      <c r="AO72" s="4">
        <v>1988</v>
      </c>
      <c r="AP72">
        <f aca="true" t="shared" si="46" ref="AP72:AU72">AP51+AP30</f>
        <v>0</v>
      </c>
      <c r="AQ72">
        <f t="shared" si="46"/>
        <v>0</v>
      </c>
      <c r="AR72">
        <f t="shared" si="46"/>
        <v>0</v>
      </c>
      <c r="AS72">
        <f t="shared" si="46"/>
        <v>0</v>
      </c>
      <c r="AT72">
        <f t="shared" si="46"/>
        <v>0</v>
      </c>
      <c r="AU72">
        <f t="shared" si="46"/>
        <v>0</v>
      </c>
    </row>
    <row r="73" spans="1:47" ht="12.75">
      <c r="A73" s="4">
        <v>1989</v>
      </c>
      <c r="B73">
        <f t="shared" si="21"/>
        <v>96</v>
      </c>
      <c r="C73">
        <f t="shared" si="21"/>
        <v>335</v>
      </c>
      <c r="D73">
        <f t="shared" si="21"/>
        <v>103</v>
      </c>
      <c r="E73">
        <f t="shared" si="21"/>
        <v>27</v>
      </c>
      <c r="F73">
        <f t="shared" si="21"/>
        <v>67</v>
      </c>
      <c r="G73">
        <f t="shared" si="21"/>
        <v>628</v>
      </c>
      <c r="I73" s="4">
        <v>1989</v>
      </c>
      <c r="J73">
        <f aca="true" t="shared" si="47" ref="J73:O73">J52+J31</f>
        <v>112</v>
      </c>
      <c r="K73">
        <f t="shared" si="47"/>
        <v>373</v>
      </c>
      <c r="L73">
        <f t="shared" si="47"/>
        <v>97</v>
      </c>
      <c r="M73">
        <f t="shared" si="47"/>
        <v>68</v>
      </c>
      <c r="N73">
        <f t="shared" si="47"/>
        <v>60</v>
      </c>
      <c r="O73">
        <f t="shared" si="47"/>
        <v>710</v>
      </c>
      <c r="Q73" s="4">
        <v>1989</v>
      </c>
      <c r="R73">
        <f aca="true" t="shared" si="48" ref="R73:W73">R52+R31</f>
        <v>0</v>
      </c>
      <c r="S73">
        <f t="shared" si="48"/>
        <v>0</v>
      </c>
      <c r="T73">
        <f t="shared" si="48"/>
        <v>0</v>
      </c>
      <c r="U73">
        <f t="shared" si="48"/>
        <v>0</v>
      </c>
      <c r="V73">
        <f t="shared" si="48"/>
        <v>0</v>
      </c>
      <c r="W73">
        <f t="shared" si="48"/>
        <v>0</v>
      </c>
      <c r="Y73" s="4">
        <v>1989</v>
      </c>
      <c r="Z73">
        <f aca="true" t="shared" si="49" ref="Z73:AE73">Z52+Z31</f>
        <v>0</v>
      </c>
      <c r="AA73">
        <f t="shared" si="49"/>
        <v>0</v>
      </c>
      <c r="AB73">
        <f t="shared" si="49"/>
        <v>0</v>
      </c>
      <c r="AC73">
        <f t="shared" si="49"/>
        <v>0</v>
      </c>
      <c r="AD73">
        <f t="shared" si="49"/>
        <v>0</v>
      </c>
      <c r="AE73">
        <f t="shared" si="49"/>
        <v>0</v>
      </c>
      <c r="AG73" s="4">
        <v>1989</v>
      </c>
      <c r="AH73">
        <f aca="true" t="shared" si="50" ref="AH73:AM73">AH52+AH31</f>
        <v>0</v>
      </c>
      <c r="AI73">
        <f t="shared" si="50"/>
        <v>0</v>
      </c>
      <c r="AJ73">
        <f t="shared" si="50"/>
        <v>0</v>
      </c>
      <c r="AK73">
        <f t="shared" si="50"/>
        <v>0</v>
      </c>
      <c r="AL73">
        <f t="shared" si="50"/>
        <v>0</v>
      </c>
      <c r="AM73">
        <f t="shared" si="50"/>
        <v>0</v>
      </c>
      <c r="AO73" s="4">
        <v>1989</v>
      </c>
      <c r="AP73">
        <f aca="true" t="shared" si="51" ref="AP73:AU73">AP52+AP31</f>
        <v>0</v>
      </c>
      <c r="AQ73">
        <f t="shared" si="51"/>
        <v>0</v>
      </c>
      <c r="AR73">
        <f t="shared" si="51"/>
        <v>0</v>
      </c>
      <c r="AS73">
        <f t="shared" si="51"/>
        <v>0</v>
      </c>
      <c r="AT73">
        <f t="shared" si="51"/>
        <v>0</v>
      </c>
      <c r="AU73">
        <f t="shared" si="51"/>
        <v>0</v>
      </c>
    </row>
    <row r="74" spans="1:47" ht="12.75">
      <c r="A74" s="4">
        <v>1990</v>
      </c>
      <c r="B74">
        <f t="shared" si="21"/>
        <v>77</v>
      </c>
      <c r="C74">
        <f t="shared" si="21"/>
        <v>355</v>
      </c>
      <c r="D74">
        <f t="shared" si="21"/>
        <v>107</v>
      </c>
      <c r="E74">
        <f t="shared" si="21"/>
        <v>20</v>
      </c>
      <c r="F74">
        <f t="shared" si="21"/>
        <v>69</v>
      </c>
      <c r="G74">
        <f t="shared" si="21"/>
        <v>628</v>
      </c>
      <c r="I74" s="4">
        <v>1990</v>
      </c>
      <c r="J74">
        <f aca="true" t="shared" si="52" ref="J74:O74">J53+J32</f>
        <v>88</v>
      </c>
      <c r="K74">
        <f t="shared" si="52"/>
        <v>395</v>
      </c>
      <c r="L74">
        <f t="shared" si="52"/>
        <v>64</v>
      </c>
      <c r="M74">
        <f t="shared" si="52"/>
        <v>105</v>
      </c>
      <c r="N74">
        <f t="shared" si="52"/>
        <v>47</v>
      </c>
      <c r="O74">
        <f t="shared" si="52"/>
        <v>699</v>
      </c>
      <c r="Q74" s="4">
        <v>1990</v>
      </c>
      <c r="R74">
        <f aca="true" t="shared" si="53" ref="R74:W74">R53+R32</f>
        <v>0</v>
      </c>
      <c r="S74">
        <f t="shared" si="53"/>
        <v>0</v>
      </c>
      <c r="T74">
        <f t="shared" si="53"/>
        <v>0</v>
      </c>
      <c r="U74">
        <f t="shared" si="53"/>
        <v>0</v>
      </c>
      <c r="V74">
        <f t="shared" si="53"/>
        <v>0</v>
      </c>
      <c r="W74">
        <f t="shared" si="53"/>
        <v>0</v>
      </c>
      <c r="Y74" s="4">
        <v>1990</v>
      </c>
      <c r="Z74">
        <f aca="true" t="shared" si="54" ref="Z74:AE74">Z53+Z32</f>
        <v>0</v>
      </c>
      <c r="AA74">
        <f t="shared" si="54"/>
        <v>0</v>
      </c>
      <c r="AB74">
        <f t="shared" si="54"/>
        <v>0</v>
      </c>
      <c r="AC74">
        <f t="shared" si="54"/>
        <v>0</v>
      </c>
      <c r="AD74">
        <f t="shared" si="54"/>
        <v>0</v>
      </c>
      <c r="AE74">
        <f t="shared" si="54"/>
        <v>0</v>
      </c>
      <c r="AG74" s="4">
        <v>1990</v>
      </c>
      <c r="AH74">
        <f aca="true" t="shared" si="55" ref="AH74:AM74">AH53+AH32</f>
        <v>0</v>
      </c>
      <c r="AI74">
        <f t="shared" si="55"/>
        <v>0</v>
      </c>
      <c r="AJ74">
        <f t="shared" si="55"/>
        <v>0</v>
      </c>
      <c r="AK74">
        <f t="shared" si="55"/>
        <v>0</v>
      </c>
      <c r="AL74">
        <f t="shared" si="55"/>
        <v>0</v>
      </c>
      <c r="AM74">
        <f t="shared" si="55"/>
        <v>0</v>
      </c>
      <c r="AO74" s="4">
        <v>1990</v>
      </c>
      <c r="AP74">
        <f aca="true" t="shared" si="56" ref="AP74:AU74">AP53+AP32</f>
        <v>0</v>
      </c>
      <c r="AQ74">
        <f t="shared" si="56"/>
        <v>0</v>
      </c>
      <c r="AR74">
        <f t="shared" si="56"/>
        <v>0</v>
      </c>
      <c r="AS74">
        <f t="shared" si="56"/>
        <v>0</v>
      </c>
      <c r="AT74">
        <f t="shared" si="56"/>
        <v>0</v>
      </c>
      <c r="AU74">
        <f t="shared" si="56"/>
        <v>0</v>
      </c>
    </row>
    <row r="75" spans="1:47" ht="12.75">
      <c r="A75" s="4">
        <v>1991</v>
      </c>
      <c r="B75">
        <f t="shared" si="21"/>
        <v>92</v>
      </c>
      <c r="C75">
        <f t="shared" si="21"/>
        <v>387</v>
      </c>
      <c r="D75">
        <f t="shared" si="21"/>
        <v>132</v>
      </c>
      <c r="E75">
        <f t="shared" si="21"/>
        <v>42</v>
      </c>
      <c r="F75">
        <f t="shared" si="21"/>
        <v>82</v>
      </c>
      <c r="G75">
        <f t="shared" si="21"/>
        <v>735</v>
      </c>
      <c r="I75" s="4">
        <v>1991</v>
      </c>
      <c r="J75">
        <f aca="true" t="shared" si="57" ref="J75:O75">J54+J33</f>
        <v>132</v>
      </c>
      <c r="K75">
        <f t="shared" si="57"/>
        <v>546</v>
      </c>
      <c r="L75">
        <f t="shared" si="57"/>
        <v>78</v>
      </c>
      <c r="M75">
        <f t="shared" si="57"/>
        <v>348</v>
      </c>
      <c r="N75">
        <f t="shared" si="57"/>
        <v>60</v>
      </c>
      <c r="O75">
        <f t="shared" si="57"/>
        <v>1164</v>
      </c>
      <c r="Q75" s="4">
        <v>1991</v>
      </c>
      <c r="R75">
        <f aca="true" t="shared" si="58" ref="R75:W75">R54+R33</f>
        <v>0</v>
      </c>
      <c r="S75">
        <f t="shared" si="58"/>
        <v>0</v>
      </c>
      <c r="T75">
        <f t="shared" si="58"/>
        <v>0</v>
      </c>
      <c r="U75">
        <f t="shared" si="58"/>
        <v>0</v>
      </c>
      <c r="V75">
        <f t="shared" si="58"/>
        <v>0</v>
      </c>
      <c r="W75">
        <f t="shared" si="58"/>
        <v>0</v>
      </c>
      <c r="Y75" s="4">
        <v>1991</v>
      </c>
      <c r="Z75">
        <f aca="true" t="shared" si="59" ref="Z75:AE75">Z54+Z33</f>
        <v>0</v>
      </c>
      <c r="AA75">
        <f t="shared" si="59"/>
        <v>0</v>
      </c>
      <c r="AB75">
        <f t="shared" si="59"/>
        <v>0</v>
      </c>
      <c r="AC75">
        <f t="shared" si="59"/>
        <v>0</v>
      </c>
      <c r="AD75">
        <f t="shared" si="59"/>
        <v>0</v>
      </c>
      <c r="AE75">
        <f t="shared" si="59"/>
        <v>0</v>
      </c>
      <c r="AG75" s="4">
        <v>1991</v>
      </c>
      <c r="AH75">
        <f aca="true" t="shared" si="60" ref="AH75:AM75">AH54+AH33</f>
        <v>0</v>
      </c>
      <c r="AI75">
        <f t="shared" si="60"/>
        <v>0</v>
      </c>
      <c r="AJ75">
        <f t="shared" si="60"/>
        <v>0</v>
      </c>
      <c r="AK75">
        <f t="shared" si="60"/>
        <v>0</v>
      </c>
      <c r="AL75">
        <f t="shared" si="60"/>
        <v>0</v>
      </c>
      <c r="AM75">
        <f t="shared" si="60"/>
        <v>0</v>
      </c>
      <c r="AO75" s="4">
        <v>1991</v>
      </c>
      <c r="AP75">
        <f aca="true" t="shared" si="61" ref="AP75:AU75">AP54+AP33</f>
        <v>0</v>
      </c>
      <c r="AQ75">
        <f t="shared" si="61"/>
        <v>0</v>
      </c>
      <c r="AR75">
        <f t="shared" si="61"/>
        <v>0</v>
      </c>
      <c r="AS75">
        <f t="shared" si="61"/>
        <v>0</v>
      </c>
      <c r="AT75">
        <f t="shared" si="61"/>
        <v>0</v>
      </c>
      <c r="AU75">
        <f t="shared" si="61"/>
        <v>0</v>
      </c>
    </row>
    <row r="76" spans="1:47" ht="12.75">
      <c r="A76" s="4">
        <v>1992</v>
      </c>
      <c r="B76">
        <f t="shared" si="21"/>
        <v>696</v>
      </c>
      <c r="C76">
        <f t="shared" si="21"/>
        <v>1043</v>
      </c>
      <c r="D76">
        <f t="shared" si="21"/>
        <v>580</v>
      </c>
      <c r="E76">
        <f t="shared" si="21"/>
        <v>388</v>
      </c>
      <c r="F76">
        <f t="shared" si="21"/>
        <v>227</v>
      </c>
      <c r="G76">
        <f t="shared" si="21"/>
        <v>2934</v>
      </c>
      <c r="I76" s="4">
        <v>1992</v>
      </c>
      <c r="J76">
        <f aca="true" t="shared" si="62" ref="J76:O76">J55+J34</f>
        <v>782</v>
      </c>
      <c r="K76">
        <f t="shared" si="62"/>
        <v>1141</v>
      </c>
      <c r="L76">
        <f t="shared" si="62"/>
        <v>408</v>
      </c>
      <c r="M76">
        <f t="shared" si="62"/>
        <v>1704</v>
      </c>
      <c r="N76">
        <f t="shared" si="62"/>
        <v>133</v>
      </c>
      <c r="O76">
        <f t="shared" si="62"/>
        <v>4168</v>
      </c>
      <c r="Q76" s="4">
        <v>1992</v>
      </c>
      <c r="R76">
        <f aca="true" t="shared" si="63" ref="R76:W76">R55+R34</f>
        <v>3</v>
      </c>
      <c r="S76">
        <f t="shared" si="63"/>
        <v>3</v>
      </c>
      <c r="T76">
        <f t="shared" si="63"/>
        <v>0</v>
      </c>
      <c r="U76">
        <f t="shared" si="63"/>
        <v>0</v>
      </c>
      <c r="V76">
        <f t="shared" si="63"/>
        <v>0</v>
      </c>
      <c r="W76">
        <f t="shared" si="63"/>
        <v>6</v>
      </c>
      <c r="Y76" s="4">
        <v>1992</v>
      </c>
      <c r="Z76">
        <f aca="true" t="shared" si="64" ref="Z76:AE76">Z55+Z34</f>
        <v>3</v>
      </c>
      <c r="AA76">
        <f t="shared" si="64"/>
        <v>3</v>
      </c>
      <c r="AB76">
        <f t="shared" si="64"/>
        <v>0</v>
      </c>
      <c r="AC76">
        <f t="shared" si="64"/>
        <v>0</v>
      </c>
      <c r="AD76">
        <f t="shared" si="64"/>
        <v>0</v>
      </c>
      <c r="AE76">
        <f t="shared" si="64"/>
        <v>6</v>
      </c>
      <c r="AG76" s="4">
        <v>1992</v>
      </c>
      <c r="AH76">
        <f aca="true" t="shared" si="65" ref="AH76:AM76">AH55+AH34</f>
        <v>0</v>
      </c>
      <c r="AI76">
        <f t="shared" si="65"/>
        <v>0</v>
      </c>
      <c r="AJ76">
        <f t="shared" si="65"/>
        <v>0</v>
      </c>
      <c r="AK76">
        <f t="shared" si="65"/>
        <v>0</v>
      </c>
      <c r="AL76">
        <f t="shared" si="65"/>
        <v>0</v>
      </c>
      <c r="AM76">
        <f t="shared" si="65"/>
        <v>0</v>
      </c>
      <c r="AO76" s="4">
        <v>1992</v>
      </c>
      <c r="AP76">
        <f aca="true" t="shared" si="66" ref="AP76:AU76">AP55+AP34</f>
        <v>0</v>
      </c>
      <c r="AQ76">
        <f t="shared" si="66"/>
        <v>0</v>
      </c>
      <c r="AR76">
        <f t="shared" si="66"/>
        <v>0</v>
      </c>
      <c r="AS76">
        <f t="shared" si="66"/>
        <v>0</v>
      </c>
      <c r="AT76">
        <f t="shared" si="66"/>
        <v>0</v>
      </c>
      <c r="AU76">
        <f t="shared" si="66"/>
        <v>0</v>
      </c>
    </row>
    <row r="77" spans="1:47" ht="12.75">
      <c r="A77" s="4">
        <v>1993</v>
      </c>
      <c r="B77">
        <f t="shared" si="21"/>
        <v>728</v>
      </c>
      <c r="C77">
        <f t="shared" si="21"/>
        <v>1047</v>
      </c>
      <c r="D77">
        <f t="shared" si="21"/>
        <v>723</v>
      </c>
      <c r="E77">
        <f t="shared" si="21"/>
        <v>384</v>
      </c>
      <c r="F77">
        <f t="shared" si="21"/>
        <v>280</v>
      </c>
      <c r="G77">
        <f t="shared" si="21"/>
        <v>3162</v>
      </c>
      <c r="I77" s="4">
        <v>1993</v>
      </c>
      <c r="J77">
        <f aca="true" t="shared" si="67" ref="J77:O77">J56+J35</f>
        <v>888</v>
      </c>
      <c r="K77">
        <f t="shared" si="67"/>
        <v>1330</v>
      </c>
      <c r="L77">
        <f t="shared" si="67"/>
        <v>629</v>
      </c>
      <c r="M77">
        <f t="shared" si="67"/>
        <v>1352</v>
      </c>
      <c r="N77">
        <f t="shared" si="67"/>
        <v>200</v>
      </c>
      <c r="O77">
        <f t="shared" si="67"/>
        <v>4399</v>
      </c>
      <c r="Q77" s="4">
        <v>1993</v>
      </c>
      <c r="R77">
        <f aca="true" t="shared" si="68" ref="R77:W77">R56+R35</f>
        <v>2</v>
      </c>
      <c r="S77">
        <f t="shared" si="68"/>
        <v>0</v>
      </c>
      <c r="T77">
        <f t="shared" si="68"/>
        <v>1</v>
      </c>
      <c r="U77">
        <f t="shared" si="68"/>
        <v>0</v>
      </c>
      <c r="V77">
        <f t="shared" si="68"/>
        <v>0</v>
      </c>
      <c r="W77">
        <f t="shared" si="68"/>
        <v>3</v>
      </c>
      <c r="Y77" s="4">
        <v>1993</v>
      </c>
      <c r="Z77">
        <f aca="true" t="shared" si="69" ref="Z77:AE77">Z56+Z35</f>
        <v>2</v>
      </c>
      <c r="AA77">
        <f t="shared" si="69"/>
        <v>3</v>
      </c>
      <c r="AB77">
        <f t="shared" si="69"/>
        <v>1</v>
      </c>
      <c r="AC77">
        <f t="shared" si="69"/>
        <v>1</v>
      </c>
      <c r="AD77">
        <f t="shared" si="69"/>
        <v>0</v>
      </c>
      <c r="AE77">
        <f t="shared" si="69"/>
        <v>7</v>
      </c>
      <c r="AG77" s="4">
        <v>1993</v>
      </c>
      <c r="AH77">
        <f aca="true" t="shared" si="70" ref="AH77:AM77">AH56+AH35</f>
        <v>0</v>
      </c>
      <c r="AI77">
        <f t="shared" si="70"/>
        <v>0</v>
      </c>
      <c r="AJ77">
        <f t="shared" si="70"/>
        <v>0</v>
      </c>
      <c r="AK77">
        <f t="shared" si="70"/>
        <v>0</v>
      </c>
      <c r="AL77">
        <f t="shared" si="70"/>
        <v>0</v>
      </c>
      <c r="AM77">
        <f t="shared" si="70"/>
        <v>0</v>
      </c>
      <c r="AO77" s="4">
        <v>1993</v>
      </c>
      <c r="AP77">
        <f aca="true" t="shared" si="71" ref="AP77:AU77">AP56+AP35</f>
        <v>0</v>
      </c>
      <c r="AQ77">
        <f t="shared" si="71"/>
        <v>0</v>
      </c>
      <c r="AR77">
        <f t="shared" si="71"/>
        <v>0</v>
      </c>
      <c r="AS77">
        <f t="shared" si="71"/>
        <v>0</v>
      </c>
      <c r="AT77">
        <f t="shared" si="71"/>
        <v>0</v>
      </c>
      <c r="AU77">
        <f t="shared" si="71"/>
        <v>0</v>
      </c>
    </row>
    <row r="78" spans="1:47" ht="12.75">
      <c r="A78" s="4">
        <v>1994</v>
      </c>
      <c r="B78">
        <f t="shared" si="21"/>
        <v>660</v>
      </c>
      <c r="C78">
        <f t="shared" si="21"/>
        <v>913</v>
      </c>
      <c r="D78">
        <f t="shared" si="21"/>
        <v>692</v>
      </c>
      <c r="E78">
        <f t="shared" si="21"/>
        <v>344</v>
      </c>
      <c r="F78">
        <f t="shared" si="21"/>
        <v>325</v>
      </c>
      <c r="G78">
        <f t="shared" si="21"/>
        <v>2934</v>
      </c>
      <c r="I78" s="4">
        <v>1994</v>
      </c>
      <c r="J78">
        <f aca="true" t="shared" si="72" ref="J78:O78">J57+J36</f>
        <v>743</v>
      </c>
      <c r="K78">
        <f t="shared" si="72"/>
        <v>1218</v>
      </c>
      <c r="L78">
        <f t="shared" si="72"/>
        <v>683</v>
      </c>
      <c r="M78">
        <f t="shared" si="72"/>
        <v>1230</v>
      </c>
      <c r="N78">
        <f t="shared" si="72"/>
        <v>271</v>
      </c>
      <c r="O78">
        <f t="shared" si="72"/>
        <v>4145</v>
      </c>
      <c r="Q78" s="4">
        <v>1994</v>
      </c>
      <c r="R78">
        <f aca="true" t="shared" si="73" ref="R78:W78">R57+R36</f>
        <v>3</v>
      </c>
      <c r="S78">
        <f t="shared" si="73"/>
        <v>2</v>
      </c>
      <c r="T78">
        <f t="shared" si="73"/>
        <v>0</v>
      </c>
      <c r="U78">
        <f t="shared" si="73"/>
        <v>0</v>
      </c>
      <c r="V78">
        <f t="shared" si="73"/>
        <v>1</v>
      </c>
      <c r="W78">
        <f t="shared" si="73"/>
        <v>6</v>
      </c>
      <c r="Y78" s="4">
        <v>1994</v>
      </c>
      <c r="Z78">
        <f aca="true" t="shared" si="74" ref="Z78:AE78">Z57+Z36</f>
        <v>1</v>
      </c>
      <c r="AA78">
        <f t="shared" si="74"/>
        <v>1</v>
      </c>
      <c r="AB78">
        <f t="shared" si="74"/>
        <v>0</v>
      </c>
      <c r="AC78">
        <f t="shared" si="74"/>
        <v>1</v>
      </c>
      <c r="AD78">
        <f t="shared" si="74"/>
        <v>0</v>
      </c>
      <c r="AE78">
        <f t="shared" si="74"/>
        <v>3</v>
      </c>
      <c r="AG78" s="4">
        <v>1994</v>
      </c>
      <c r="AH78">
        <f aca="true" t="shared" si="75" ref="AH78:AM78">AH57+AH36</f>
        <v>0</v>
      </c>
      <c r="AI78">
        <f t="shared" si="75"/>
        <v>0</v>
      </c>
      <c r="AJ78">
        <f t="shared" si="75"/>
        <v>0</v>
      </c>
      <c r="AK78">
        <f t="shared" si="75"/>
        <v>0</v>
      </c>
      <c r="AL78">
        <f t="shared" si="75"/>
        <v>0</v>
      </c>
      <c r="AM78">
        <f t="shared" si="75"/>
        <v>0</v>
      </c>
      <c r="AO78" s="4">
        <v>1994</v>
      </c>
      <c r="AP78">
        <f aca="true" t="shared" si="76" ref="AP78:AU78">AP57+AP36</f>
        <v>0</v>
      </c>
      <c r="AQ78">
        <f t="shared" si="76"/>
        <v>0</v>
      </c>
      <c r="AR78">
        <f t="shared" si="76"/>
        <v>0</v>
      </c>
      <c r="AS78">
        <f t="shared" si="76"/>
        <v>0</v>
      </c>
      <c r="AT78">
        <f t="shared" si="76"/>
        <v>0</v>
      </c>
      <c r="AU78">
        <f t="shared" si="76"/>
        <v>0</v>
      </c>
    </row>
    <row r="79" spans="1:47" ht="12.75">
      <c r="A79" s="4">
        <v>1995</v>
      </c>
      <c r="B79">
        <f t="shared" si="21"/>
        <v>769</v>
      </c>
      <c r="C79">
        <f t="shared" si="21"/>
        <v>1127</v>
      </c>
      <c r="D79">
        <f t="shared" si="21"/>
        <v>748</v>
      </c>
      <c r="E79">
        <f t="shared" si="21"/>
        <v>430</v>
      </c>
      <c r="F79">
        <f t="shared" si="21"/>
        <v>352</v>
      </c>
      <c r="G79">
        <f t="shared" si="21"/>
        <v>3426</v>
      </c>
      <c r="I79" s="4">
        <v>1995</v>
      </c>
      <c r="J79">
        <f aca="true" t="shared" si="77" ref="J79:O79">J58+J37</f>
        <v>926</v>
      </c>
      <c r="K79">
        <f t="shared" si="77"/>
        <v>1297</v>
      </c>
      <c r="L79">
        <f t="shared" si="77"/>
        <v>754</v>
      </c>
      <c r="M79">
        <f t="shared" si="77"/>
        <v>1653</v>
      </c>
      <c r="N79">
        <f t="shared" si="77"/>
        <v>251</v>
      </c>
      <c r="O79">
        <f t="shared" si="77"/>
        <v>4881</v>
      </c>
      <c r="Q79" s="4">
        <v>1995</v>
      </c>
      <c r="R79">
        <f aca="true" t="shared" si="78" ref="R79:W79">R58+R37</f>
        <v>5</v>
      </c>
      <c r="S79">
        <f t="shared" si="78"/>
        <v>3</v>
      </c>
      <c r="T79">
        <f t="shared" si="78"/>
        <v>0</v>
      </c>
      <c r="U79">
        <f t="shared" si="78"/>
        <v>0</v>
      </c>
      <c r="V79">
        <f t="shared" si="78"/>
        <v>1</v>
      </c>
      <c r="W79">
        <f t="shared" si="78"/>
        <v>9</v>
      </c>
      <c r="Y79" s="4">
        <v>1995</v>
      </c>
      <c r="Z79">
        <f aca="true" t="shared" si="79" ref="Z79:AE79">Z58+Z37</f>
        <v>2</v>
      </c>
      <c r="AA79">
        <f t="shared" si="79"/>
        <v>1</v>
      </c>
      <c r="AB79">
        <f t="shared" si="79"/>
        <v>0</v>
      </c>
      <c r="AC79">
        <f t="shared" si="79"/>
        <v>1</v>
      </c>
      <c r="AD79">
        <f t="shared" si="79"/>
        <v>1</v>
      </c>
      <c r="AE79">
        <f t="shared" si="79"/>
        <v>5</v>
      </c>
      <c r="AG79" s="4">
        <v>1995</v>
      </c>
      <c r="AH79">
        <f aca="true" t="shared" si="80" ref="AH79:AM79">AH58+AH37</f>
        <v>0</v>
      </c>
      <c r="AI79">
        <f t="shared" si="80"/>
        <v>0</v>
      </c>
      <c r="AJ79">
        <f t="shared" si="80"/>
        <v>0</v>
      </c>
      <c r="AK79">
        <f t="shared" si="80"/>
        <v>0</v>
      </c>
      <c r="AL79">
        <f t="shared" si="80"/>
        <v>0</v>
      </c>
      <c r="AM79">
        <f t="shared" si="80"/>
        <v>0</v>
      </c>
      <c r="AO79" s="4">
        <v>1995</v>
      </c>
      <c r="AP79">
        <f aca="true" t="shared" si="81" ref="AP79:AU79">AP58+AP37</f>
        <v>0</v>
      </c>
      <c r="AQ79">
        <f t="shared" si="81"/>
        <v>0</v>
      </c>
      <c r="AR79">
        <f t="shared" si="81"/>
        <v>0</v>
      </c>
      <c r="AS79">
        <f t="shared" si="81"/>
        <v>0</v>
      </c>
      <c r="AT79">
        <f t="shared" si="81"/>
        <v>0</v>
      </c>
      <c r="AU79">
        <f t="shared" si="81"/>
        <v>0</v>
      </c>
    </row>
    <row r="80" spans="1:47" ht="12.75">
      <c r="A80" s="4">
        <v>1996</v>
      </c>
      <c r="B80">
        <f t="shared" si="21"/>
        <v>721</v>
      </c>
      <c r="C80">
        <f t="shared" si="21"/>
        <v>1157</v>
      </c>
      <c r="D80">
        <f t="shared" si="21"/>
        <v>928</v>
      </c>
      <c r="E80">
        <f t="shared" si="21"/>
        <v>474</v>
      </c>
      <c r="F80">
        <f t="shared" si="21"/>
        <v>390</v>
      </c>
      <c r="G80">
        <f t="shared" si="21"/>
        <v>3670</v>
      </c>
      <c r="I80" s="4">
        <v>1996</v>
      </c>
      <c r="J80">
        <f aca="true" t="shared" si="82" ref="J80:O80">J59+J38</f>
        <v>901</v>
      </c>
      <c r="K80">
        <f t="shared" si="82"/>
        <v>1360</v>
      </c>
      <c r="L80">
        <f t="shared" si="82"/>
        <v>842</v>
      </c>
      <c r="M80">
        <f t="shared" si="82"/>
        <v>1737</v>
      </c>
      <c r="N80">
        <f t="shared" si="82"/>
        <v>274</v>
      </c>
      <c r="O80">
        <f t="shared" si="82"/>
        <v>5114</v>
      </c>
      <c r="Q80" s="4">
        <v>1996</v>
      </c>
      <c r="R80">
        <f aca="true" t="shared" si="83" ref="R80:W80">R59+R38</f>
        <v>1</v>
      </c>
      <c r="S80">
        <f t="shared" si="83"/>
        <v>0</v>
      </c>
      <c r="T80">
        <f t="shared" si="83"/>
        <v>1</v>
      </c>
      <c r="U80">
        <f t="shared" si="83"/>
        <v>0</v>
      </c>
      <c r="V80">
        <f t="shared" si="83"/>
        <v>1</v>
      </c>
      <c r="W80">
        <f t="shared" si="83"/>
        <v>3</v>
      </c>
      <c r="Y80" s="4">
        <v>1996</v>
      </c>
      <c r="Z80">
        <f aca="true" t="shared" si="84" ref="Z80:AE80">Z59+Z38</f>
        <v>3</v>
      </c>
      <c r="AA80">
        <f t="shared" si="84"/>
        <v>5</v>
      </c>
      <c r="AB80">
        <f t="shared" si="84"/>
        <v>0</v>
      </c>
      <c r="AC80">
        <f t="shared" si="84"/>
        <v>0</v>
      </c>
      <c r="AD80">
        <f t="shared" si="84"/>
        <v>0</v>
      </c>
      <c r="AE80">
        <f t="shared" si="84"/>
        <v>8</v>
      </c>
      <c r="AG80" s="4">
        <v>1996</v>
      </c>
      <c r="AH80">
        <f aca="true" t="shared" si="85" ref="AH80:AM80">AH59+AH38</f>
        <v>0</v>
      </c>
      <c r="AI80">
        <f t="shared" si="85"/>
        <v>0</v>
      </c>
      <c r="AJ80">
        <f t="shared" si="85"/>
        <v>0</v>
      </c>
      <c r="AK80">
        <f t="shared" si="85"/>
        <v>0</v>
      </c>
      <c r="AL80">
        <f t="shared" si="85"/>
        <v>0</v>
      </c>
      <c r="AM80">
        <f t="shared" si="85"/>
        <v>0</v>
      </c>
      <c r="AO80" s="4">
        <v>1996</v>
      </c>
      <c r="AP80">
        <f aca="true" t="shared" si="86" ref="AP80:AU80">AP59+AP38</f>
        <v>0</v>
      </c>
      <c r="AQ80">
        <f t="shared" si="86"/>
        <v>0</v>
      </c>
      <c r="AR80">
        <f t="shared" si="86"/>
        <v>0</v>
      </c>
      <c r="AS80">
        <f t="shared" si="86"/>
        <v>0</v>
      </c>
      <c r="AT80">
        <f t="shared" si="86"/>
        <v>0</v>
      </c>
      <c r="AU80">
        <f t="shared" si="86"/>
        <v>0</v>
      </c>
    </row>
    <row r="81" spans="1:47" ht="12.75">
      <c r="A81" s="4">
        <v>1997</v>
      </c>
      <c r="B81">
        <f t="shared" si="21"/>
        <v>767</v>
      </c>
      <c r="C81">
        <f t="shared" si="21"/>
        <v>1175</v>
      </c>
      <c r="D81">
        <f t="shared" si="21"/>
        <v>1003</v>
      </c>
      <c r="E81">
        <f t="shared" si="21"/>
        <v>496</v>
      </c>
      <c r="F81">
        <f t="shared" si="21"/>
        <v>389</v>
      </c>
      <c r="G81">
        <f t="shared" si="21"/>
        <v>3830</v>
      </c>
      <c r="I81" s="4">
        <v>1997</v>
      </c>
      <c r="J81">
        <f aca="true" t="shared" si="87" ref="J81:O81">J60+J39</f>
        <v>1003</v>
      </c>
      <c r="K81">
        <f t="shared" si="87"/>
        <v>1511</v>
      </c>
      <c r="L81">
        <f t="shared" si="87"/>
        <v>884</v>
      </c>
      <c r="M81">
        <f t="shared" si="87"/>
        <v>1912</v>
      </c>
      <c r="N81">
        <f t="shared" si="87"/>
        <v>274</v>
      </c>
      <c r="O81">
        <f t="shared" si="87"/>
        <v>5584</v>
      </c>
      <c r="Q81" s="4">
        <v>1997</v>
      </c>
      <c r="R81">
        <f aca="true" t="shared" si="88" ref="R81:W81">R60+R39</f>
        <v>2</v>
      </c>
      <c r="S81">
        <f t="shared" si="88"/>
        <v>2</v>
      </c>
      <c r="T81">
        <f t="shared" si="88"/>
        <v>1</v>
      </c>
      <c r="U81">
        <f t="shared" si="88"/>
        <v>0</v>
      </c>
      <c r="V81">
        <f t="shared" si="88"/>
        <v>0</v>
      </c>
      <c r="W81">
        <f t="shared" si="88"/>
        <v>5</v>
      </c>
      <c r="Y81" s="4">
        <v>1997</v>
      </c>
      <c r="Z81">
        <f aca="true" t="shared" si="89" ref="Z81:AE81">Z60+Z39</f>
        <v>4</v>
      </c>
      <c r="AA81">
        <f t="shared" si="89"/>
        <v>3</v>
      </c>
      <c r="AB81">
        <f t="shared" si="89"/>
        <v>2</v>
      </c>
      <c r="AC81">
        <f t="shared" si="89"/>
        <v>2</v>
      </c>
      <c r="AD81">
        <f t="shared" si="89"/>
        <v>0</v>
      </c>
      <c r="AE81">
        <f t="shared" si="89"/>
        <v>11</v>
      </c>
      <c r="AG81" s="4">
        <v>1997</v>
      </c>
      <c r="AH81">
        <f aca="true" t="shared" si="90" ref="AH81:AM81">AH60+AH39</f>
        <v>0</v>
      </c>
      <c r="AI81">
        <f t="shared" si="90"/>
        <v>0</v>
      </c>
      <c r="AJ81">
        <f t="shared" si="90"/>
        <v>0</v>
      </c>
      <c r="AK81">
        <f t="shared" si="90"/>
        <v>0</v>
      </c>
      <c r="AL81">
        <f t="shared" si="90"/>
        <v>0</v>
      </c>
      <c r="AM81">
        <f t="shared" si="90"/>
        <v>0</v>
      </c>
      <c r="AO81" s="4">
        <v>1997</v>
      </c>
      <c r="AP81">
        <f aca="true" t="shared" si="91" ref="AP81:AU81">AP60+AP39</f>
        <v>0</v>
      </c>
      <c r="AQ81">
        <f t="shared" si="91"/>
        <v>0</v>
      </c>
      <c r="AR81">
        <f t="shared" si="91"/>
        <v>0</v>
      </c>
      <c r="AS81">
        <f t="shared" si="91"/>
        <v>0</v>
      </c>
      <c r="AT81">
        <f t="shared" si="91"/>
        <v>0</v>
      </c>
      <c r="AU81">
        <f t="shared" si="91"/>
        <v>0</v>
      </c>
    </row>
    <row r="82" spans="1:47" ht="12.75">
      <c r="A82" s="4">
        <v>1998</v>
      </c>
      <c r="B82">
        <f t="shared" si="21"/>
        <v>833</v>
      </c>
      <c r="C82">
        <f t="shared" si="21"/>
        <v>1249</v>
      </c>
      <c r="D82">
        <f t="shared" si="21"/>
        <v>1123</v>
      </c>
      <c r="E82">
        <f t="shared" si="21"/>
        <v>561</v>
      </c>
      <c r="F82">
        <f t="shared" si="21"/>
        <v>385</v>
      </c>
      <c r="G82">
        <f t="shared" si="21"/>
        <v>4151</v>
      </c>
      <c r="I82" s="4">
        <v>1998</v>
      </c>
      <c r="J82">
        <f aca="true" t="shared" si="92" ref="J82:O82">J61+J40</f>
        <v>1007</v>
      </c>
      <c r="K82">
        <f t="shared" si="92"/>
        <v>1497</v>
      </c>
      <c r="L82">
        <f t="shared" si="92"/>
        <v>994</v>
      </c>
      <c r="M82">
        <f t="shared" si="92"/>
        <v>2082</v>
      </c>
      <c r="N82">
        <f t="shared" si="92"/>
        <v>279</v>
      </c>
      <c r="O82">
        <f t="shared" si="92"/>
        <v>5859</v>
      </c>
      <c r="Q82" s="4">
        <v>1998</v>
      </c>
      <c r="R82">
        <f aca="true" t="shared" si="93" ref="R82:W82">R61+R40</f>
        <v>1</v>
      </c>
      <c r="S82">
        <f t="shared" si="93"/>
        <v>4</v>
      </c>
      <c r="T82">
        <f t="shared" si="93"/>
        <v>3</v>
      </c>
      <c r="U82">
        <f t="shared" si="93"/>
        <v>2</v>
      </c>
      <c r="V82">
        <f t="shared" si="93"/>
        <v>0</v>
      </c>
      <c r="W82">
        <f t="shared" si="93"/>
        <v>10</v>
      </c>
      <c r="Y82" s="4">
        <v>1998</v>
      </c>
      <c r="Z82">
        <f aca="true" t="shared" si="94" ref="Z82:AE82">Z61+Z40</f>
        <v>7</v>
      </c>
      <c r="AA82">
        <f t="shared" si="94"/>
        <v>2</v>
      </c>
      <c r="AB82">
        <f t="shared" si="94"/>
        <v>1</v>
      </c>
      <c r="AC82">
        <f t="shared" si="94"/>
        <v>0</v>
      </c>
      <c r="AD82">
        <f t="shared" si="94"/>
        <v>2</v>
      </c>
      <c r="AE82">
        <f t="shared" si="94"/>
        <v>12</v>
      </c>
      <c r="AG82" s="4">
        <v>1998</v>
      </c>
      <c r="AH82">
        <f aca="true" t="shared" si="95" ref="AH82:AM82">AH61+AH40</f>
        <v>0</v>
      </c>
      <c r="AI82">
        <f t="shared" si="95"/>
        <v>0</v>
      </c>
      <c r="AJ82">
        <f t="shared" si="95"/>
        <v>0</v>
      </c>
      <c r="AK82">
        <f t="shared" si="95"/>
        <v>0</v>
      </c>
      <c r="AL82">
        <f t="shared" si="95"/>
        <v>0</v>
      </c>
      <c r="AM82">
        <f t="shared" si="95"/>
        <v>0</v>
      </c>
      <c r="AO82" s="4">
        <v>1998</v>
      </c>
      <c r="AP82">
        <f aca="true" t="shared" si="96" ref="AP82:AU82">AP61+AP40</f>
        <v>0</v>
      </c>
      <c r="AQ82">
        <f t="shared" si="96"/>
        <v>0</v>
      </c>
      <c r="AR82">
        <f t="shared" si="96"/>
        <v>0</v>
      </c>
      <c r="AS82">
        <f t="shared" si="96"/>
        <v>0</v>
      </c>
      <c r="AT82">
        <f t="shared" si="96"/>
        <v>0</v>
      </c>
      <c r="AU82">
        <f t="shared" si="96"/>
        <v>0</v>
      </c>
    </row>
    <row r="83" spans="1:47" ht="12.75">
      <c r="A83" s="4">
        <v>1999</v>
      </c>
      <c r="B83">
        <f t="shared" si="21"/>
        <v>240</v>
      </c>
      <c r="C83">
        <f t="shared" si="21"/>
        <v>676</v>
      </c>
      <c r="D83">
        <f t="shared" si="21"/>
        <v>453</v>
      </c>
      <c r="E83">
        <f t="shared" si="21"/>
        <v>247</v>
      </c>
      <c r="F83">
        <f t="shared" si="21"/>
        <v>138</v>
      </c>
      <c r="G83">
        <f t="shared" si="21"/>
        <v>1754</v>
      </c>
      <c r="I83" s="4">
        <v>1999</v>
      </c>
      <c r="J83">
        <f aca="true" t="shared" si="97" ref="J83:O83">J62+J41</f>
        <v>287</v>
      </c>
      <c r="K83">
        <f t="shared" si="97"/>
        <v>711</v>
      </c>
      <c r="L83">
        <f t="shared" si="97"/>
        <v>319</v>
      </c>
      <c r="M83">
        <f t="shared" si="97"/>
        <v>1065</v>
      </c>
      <c r="N83">
        <f t="shared" si="97"/>
        <v>64</v>
      </c>
      <c r="O83">
        <f t="shared" si="97"/>
        <v>2446</v>
      </c>
      <c r="Q83" s="4">
        <v>1999</v>
      </c>
      <c r="R83">
        <f aca="true" t="shared" si="98" ref="R83:W83">R62+R41</f>
        <v>1</v>
      </c>
      <c r="S83">
        <f t="shared" si="98"/>
        <v>1</v>
      </c>
      <c r="T83">
        <f t="shared" si="98"/>
        <v>0</v>
      </c>
      <c r="U83">
        <f t="shared" si="98"/>
        <v>2</v>
      </c>
      <c r="V83">
        <f t="shared" si="98"/>
        <v>0</v>
      </c>
      <c r="W83">
        <f t="shared" si="98"/>
        <v>4</v>
      </c>
      <c r="Y83" s="4">
        <v>1999</v>
      </c>
      <c r="Z83">
        <f aca="true" t="shared" si="99" ref="Z83:AE83">Z62+Z41</f>
        <v>0</v>
      </c>
      <c r="AA83">
        <f t="shared" si="99"/>
        <v>0</v>
      </c>
      <c r="AB83">
        <f t="shared" si="99"/>
        <v>0</v>
      </c>
      <c r="AC83">
        <f t="shared" si="99"/>
        <v>0</v>
      </c>
      <c r="AD83">
        <f t="shared" si="99"/>
        <v>0</v>
      </c>
      <c r="AE83">
        <f t="shared" si="99"/>
        <v>0</v>
      </c>
      <c r="AG83" s="4">
        <v>1999</v>
      </c>
      <c r="AH83">
        <f aca="true" t="shared" si="100" ref="AH83:AM83">AH62+AH41</f>
        <v>1</v>
      </c>
      <c r="AI83">
        <f t="shared" si="100"/>
        <v>2</v>
      </c>
      <c r="AJ83">
        <f t="shared" si="100"/>
        <v>2</v>
      </c>
      <c r="AK83">
        <f t="shared" si="100"/>
        <v>7</v>
      </c>
      <c r="AL83">
        <f t="shared" si="100"/>
        <v>1</v>
      </c>
      <c r="AM83">
        <f t="shared" si="100"/>
        <v>13</v>
      </c>
      <c r="AO83" s="4">
        <v>1999</v>
      </c>
      <c r="AP83">
        <f aca="true" t="shared" si="101" ref="AP83:AU83">AP62+AP41</f>
        <v>0</v>
      </c>
      <c r="AQ83">
        <f t="shared" si="101"/>
        <v>0</v>
      </c>
      <c r="AR83">
        <f t="shared" si="101"/>
        <v>0</v>
      </c>
      <c r="AS83">
        <f t="shared" si="101"/>
        <v>0</v>
      </c>
      <c r="AT83">
        <f t="shared" si="101"/>
        <v>0</v>
      </c>
      <c r="AU83">
        <f t="shared" si="101"/>
        <v>0</v>
      </c>
    </row>
    <row r="84" spans="1:47" ht="12.75">
      <c r="A84" s="4" t="s">
        <v>14</v>
      </c>
      <c r="B84" s="2">
        <f>SUM(B67:B83)</f>
        <v>6033</v>
      </c>
      <c r="C84" s="2">
        <f>SUM(C67:C83)</f>
        <v>10940</v>
      </c>
      <c r="D84" s="2">
        <f>SUM(D67:D83)</f>
        <v>7107</v>
      </c>
      <c r="E84" s="2">
        <f>SUM(E67:E83)</f>
        <v>3508</v>
      </c>
      <c r="F84" s="2">
        <f>SUM(F67:F83)</f>
        <v>3118</v>
      </c>
      <c r="G84">
        <f>SUM(B84:F84)</f>
        <v>30706</v>
      </c>
      <c r="I84" s="4" t="s">
        <v>14</v>
      </c>
      <c r="J84" s="2">
        <f>SUM(J67:J83)</f>
        <v>7238</v>
      </c>
      <c r="K84" s="2">
        <f>SUM(K67:K83)</f>
        <v>12654</v>
      </c>
      <c r="L84" s="2">
        <f>SUM(L67:L83)</f>
        <v>6069</v>
      </c>
      <c r="M84" s="2">
        <f>SUM(M67:M83)</f>
        <v>13307</v>
      </c>
      <c r="N84" s="2">
        <f>SUM(N67:N83)</f>
        <v>2161</v>
      </c>
      <c r="O84">
        <f>SUM(J84:N84)</f>
        <v>41429</v>
      </c>
      <c r="Q84" s="4" t="s">
        <v>14</v>
      </c>
      <c r="R84" s="2">
        <f>SUM(R67:R83)</f>
        <v>18</v>
      </c>
      <c r="S84" s="2">
        <f>SUM(S67:S83)</f>
        <v>15</v>
      </c>
      <c r="T84" s="2">
        <f>SUM(T67:T83)</f>
        <v>6</v>
      </c>
      <c r="U84" s="2">
        <f>SUM(U67:U83)</f>
        <v>4</v>
      </c>
      <c r="V84" s="2">
        <f>SUM(V67:V83)</f>
        <v>3</v>
      </c>
      <c r="W84">
        <f>SUM(R84:V84)</f>
        <v>46</v>
      </c>
      <c r="Y84" s="4" t="s">
        <v>14</v>
      </c>
      <c r="Z84" s="2">
        <f>SUM(Z67:Z83)</f>
        <v>22</v>
      </c>
      <c r="AA84" s="2">
        <f>SUM(AA67:AA83)</f>
        <v>18</v>
      </c>
      <c r="AB84" s="2">
        <f>SUM(AB67:AB83)</f>
        <v>4</v>
      </c>
      <c r="AC84" s="2">
        <f>SUM(AC67:AC83)</f>
        <v>5</v>
      </c>
      <c r="AD84" s="2">
        <f>SUM(AD67:AD83)</f>
        <v>3</v>
      </c>
      <c r="AE84">
        <f>SUM(Z84:AD84)</f>
        <v>52</v>
      </c>
      <c r="AG84" s="4" t="s">
        <v>14</v>
      </c>
      <c r="AH84" s="2">
        <f>SUM(AH67:AH83)</f>
        <v>1</v>
      </c>
      <c r="AI84" s="2">
        <f>SUM(AI67:AI83)</f>
        <v>2</v>
      </c>
      <c r="AJ84" s="2">
        <f>SUM(AJ67:AJ83)</f>
        <v>2</v>
      </c>
      <c r="AK84" s="2">
        <f>SUM(AK67:AK83)</f>
        <v>7</v>
      </c>
      <c r="AL84" s="2">
        <f>SUM(AL67:AL83)</f>
        <v>1</v>
      </c>
      <c r="AM84">
        <f>SUM(AH84:AL84)</f>
        <v>13</v>
      </c>
      <c r="AO84" s="4" t="s">
        <v>14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12</v>
      </c>
      <c r="I86" s="4" t="s">
        <v>13</v>
      </c>
      <c r="Q86" s="4" t="s">
        <v>29</v>
      </c>
      <c r="Y86" s="4" t="s">
        <v>30</v>
      </c>
      <c r="AG86" s="4" t="s">
        <v>27</v>
      </c>
      <c r="AO86" s="4" t="s">
        <v>28</v>
      </c>
    </row>
    <row r="87" spans="1:47" ht="12.75">
      <c r="A87" s="4" t="s">
        <v>23</v>
      </c>
      <c r="B87" s="12" t="s">
        <v>1</v>
      </c>
      <c r="C87" s="12" t="s">
        <v>6</v>
      </c>
      <c r="D87" s="12" t="s">
        <v>7</v>
      </c>
      <c r="E87" s="12" t="s">
        <v>2</v>
      </c>
      <c r="F87" s="12" t="s">
        <v>5</v>
      </c>
      <c r="G87" s="12" t="s">
        <v>14</v>
      </c>
      <c r="I87" s="4" t="s">
        <v>23</v>
      </c>
      <c r="J87" s="12" t="s">
        <v>1</v>
      </c>
      <c r="K87" s="12" t="s">
        <v>6</v>
      </c>
      <c r="L87" s="12" t="s">
        <v>7</v>
      </c>
      <c r="M87" s="12" t="s">
        <v>2</v>
      </c>
      <c r="N87" s="12" t="s">
        <v>5</v>
      </c>
      <c r="O87" s="12" t="s">
        <v>14</v>
      </c>
      <c r="Q87" s="4" t="s">
        <v>23</v>
      </c>
      <c r="R87" s="12" t="s">
        <v>1</v>
      </c>
      <c r="S87" s="12" t="s">
        <v>6</v>
      </c>
      <c r="T87" s="12" t="s">
        <v>7</v>
      </c>
      <c r="U87" s="12" t="s">
        <v>2</v>
      </c>
      <c r="V87" s="12" t="s">
        <v>5</v>
      </c>
      <c r="W87" s="12" t="s">
        <v>14</v>
      </c>
      <c r="Y87" s="4" t="s">
        <v>23</v>
      </c>
      <c r="Z87" s="12" t="s">
        <v>1</v>
      </c>
      <c r="AA87" s="12" t="s">
        <v>6</v>
      </c>
      <c r="AB87" s="12" t="s">
        <v>7</v>
      </c>
      <c r="AC87" s="12" t="s">
        <v>2</v>
      </c>
      <c r="AD87" s="12" t="s">
        <v>5</v>
      </c>
      <c r="AE87" s="12" t="s">
        <v>14</v>
      </c>
      <c r="AG87" s="4" t="s">
        <v>23</v>
      </c>
      <c r="AH87" s="12" t="s">
        <v>1</v>
      </c>
      <c r="AI87" s="12" t="s">
        <v>6</v>
      </c>
      <c r="AJ87" s="12" t="s">
        <v>7</v>
      </c>
      <c r="AK87" s="12" t="s">
        <v>2</v>
      </c>
      <c r="AL87" s="12" t="s">
        <v>5</v>
      </c>
      <c r="AM87" s="12" t="s">
        <v>14</v>
      </c>
      <c r="AO87" s="4" t="s">
        <v>23</v>
      </c>
      <c r="AP87" s="12" t="s">
        <v>1</v>
      </c>
      <c r="AQ87" s="12" t="s">
        <v>6</v>
      </c>
      <c r="AR87" s="12" t="s">
        <v>7</v>
      </c>
      <c r="AS87" s="12" t="s">
        <v>2</v>
      </c>
      <c r="AT87" s="12" t="s">
        <v>5</v>
      </c>
      <c r="AU87" s="12" t="s">
        <v>14</v>
      </c>
    </row>
    <row r="88" spans="1:41" ht="12.75">
      <c r="A88" s="4">
        <v>1983</v>
      </c>
      <c r="B88">
        <v>38</v>
      </c>
      <c r="C88">
        <v>161</v>
      </c>
      <c r="D88">
        <v>192</v>
      </c>
      <c r="E88">
        <v>78</v>
      </c>
      <c r="F88">
        <v>125</v>
      </c>
      <c r="G88">
        <f>SUM(B88:F88)</f>
        <v>594</v>
      </c>
      <c r="I88" s="4">
        <v>1983</v>
      </c>
      <c r="J88">
        <v>34</v>
      </c>
      <c r="K88">
        <v>129</v>
      </c>
      <c r="L88">
        <v>141</v>
      </c>
      <c r="M88">
        <v>19</v>
      </c>
      <c r="N88">
        <v>78</v>
      </c>
      <c r="O88">
        <f>SUM(J88:N88)</f>
        <v>401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M88">
        <f>SUM(AH88:AL88)</f>
        <v>0</v>
      </c>
      <c r="AO88" s="4">
        <v>1983</v>
      </c>
    </row>
    <row r="89" spans="1:41" ht="12.75">
      <c r="A89" s="4">
        <v>1984</v>
      </c>
      <c r="B89">
        <v>70</v>
      </c>
      <c r="C89">
        <v>397</v>
      </c>
      <c r="D89">
        <v>351</v>
      </c>
      <c r="E89">
        <v>158</v>
      </c>
      <c r="F89">
        <v>278</v>
      </c>
      <c r="G89">
        <f aca="true" t="shared" si="102" ref="G89:G104">SUM(B89:F89)</f>
        <v>1254</v>
      </c>
      <c r="I89" s="4">
        <v>1984</v>
      </c>
      <c r="J89">
        <v>59</v>
      </c>
      <c r="K89">
        <v>300</v>
      </c>
      <c r="L89">
        <v>240</v>
      </c>
      <c r="M89">
        <v>64</v>
      </c>
      <c r="N89">
        <v>166</v>
      </c>
      <c r="O89">
        <f aca="true" t="shared" si="103" ref="O89:O104">SUM(J89:N89)</f>
        <v>829</v>
      </c>
      <c r="Q89" s="4">
        <v>1984</v>
      </c>
      <c r="W89">
        <f aca="true" t="shared" si="104" ref="W89:W104">SUM(R89:V89)</f>
        <v>0</v>
      </c>
      <c r="Y89" s="4">
        <v>1984</v>
      </c>
      <c r="AE89">
        <f aca="true" t="shared" si="105" ref="AE89:AE104">SUM(Z89:AD89)</f>
        <v>0</v>
      </c>
      <c r="AG89" s="4">
        <v>1984</v>
      </c>
      <c r="AM89">
        <f aca="true" t="shared" si="106" ref="AM89:AM104">SUM(AH89:AL89)</f>
        <v>0</v>
      </c>
      <c r="AO89" s="4">
        <v>1984</v>
      </c>
    </row>
    <row r="90" spans="1:41" ht="12.75">
      <c r="A90" s="4">
        <v>1985</v>
      </c>
      <c r="B90">
        <v>85</v>
      </c>
      <c r="C90">
        <v>393</v>
      </c>
      <c r="D90">
        <v>283</v>
      </c>
      <c r="E90">
        <v>130</v>
      </c>
      <c r="F90">
        <v>180</v>
      </c>
      <c r="G90">
        <f t="shared" si="102"/>
        <v>1071</v>
      </c>
      <c r="I90" s="4">
        <v>1985</v>
      </c>
      <c r="J90">
        <v>69</v>
      </c>
      <c r="K90">
        <v>320</v>
      </c>
      <c r="L90">
        <v>191</v>
      </c>
      <c r="M90">
        <v>44</v>
      </c>
      <c r="N90">
        <v>104</v>
      </c>
      <c r="O90">
        <f t="shared" si="103"/>
        <v>728</v>
      </c>
      <c r="Q90" s="4">
        <v>1985</v>
      </c>
      <c r="W90">
        <f t="shared" si="104"/>
        <v>0</v>
      </c>
      <c r="Y90" s="4">
        <v>1985</v>
      </c>
      <c r="AE90">
        <f t="shared" si="105"/>
        <v>0</v>
      </c>
      <c r="AG90" s="4">
        <v>1985</v>
      </c>
      <c r="AM90">
        <f t="shared" si="106"/>
        <v>0</v>
      </c>
      <c r="AO90" s="4">
        <v>1985</v>
      </c>
    </row>
    <row r="91" spans="1:41" ht="12.75">
      <c r="A91" s="4">
        <v>1986</v>
      </c>
      <c r="B91">
        <v>47</v>
      </c>
      <c r="C91">
        <v>117</v>
      </c>
      <c r="D91">
        <v>86</v>
      </c>
      <c r="E91">
        <v>41</v>
      </c>
      <c r="F91">
        <v>63</v>
      </c>
      <c r="G91">
        <f t="shared" si="102"/>
        <v>354</v>
      </c>
      <c r="I91" s="4">
        <v>1986</v>
      </c>
      <c r="J91">
        <v>41</v>
      </c>
      <c r="K91">
        <v>86</v>
      </c>
      <c r="L91">
        <v>58</v>
      </c>
      <c r="M91">
        <v>20</v>
      </c>
      <c r="N91">
        <v>40</v>
      </c>
      <c r="O91">
        <f t="shared" si="103"/>
        <v>245</v>
      </c>
      <c r="Q91" s="4">
        <v>1986</v>
      </c>
      <c r="W91">
        <f t="shared" si="104"/>
        <v>0</v>
      </c>
      <c r="Y91" s="4">
        <v>1986</v>
      </c>
      <c r="AE91">
        <f t="shared" si="105"/>
        <v>0</v>
      </c>
      <c r="AG91" s="4">
        <v>1986</v>
      </c>
      <c r="AM91">
        <f t="shared" si="106"/>
        <v>0</v>
      </c>
      <c r="AO91" s="4">
        <v>1986</v>
      </c>
    </row>
    <row r="92" spans="1:41" ht="12.75">
      <c r="A92" s="4">
        <v>1987</v>
      </c>
      <c r="B92">
        <v>130</v>
      </c>
      <c r="C92">
        <v>472</v>
      </c>
      <c r="D92">
        <v>225</v>
      </c>
      <c r="E92">
        <v>86</v>
      </c>
      <c r="F92">
        <v>175</v>
      </c>
      <c r="G92">
        <f t="shared" si="102"/>
        <v>1088</v>
      </c>
      <c r="I92" s="4">
        <v>1987</v>
      </c>
      <c r="J92">
        <v>110</v>
      </c>
      <c r="K92">
        <v>324</v>
      </c>
      <c r="L92">
        <v>155</v>
      </c>
      <c r="M92">
        <v>68</v>
      </c>
      <c r="N92">
        <v>104</v>
      </c>
      <c r="O92">
        <f t="shared" si="103"/>
        <v>761</v>
      </c>
      <c r="Q92" s="4">
        <v>1987</v>
      </c>
      <c r="W92">
        <f t="shared" si="104"/>
        <v>0</v>
      </c>
      <c r="Y92" s="4">
        <v>1987</v>
      </c>
      <c r="AE92">
        <f t="shared" si="105"/>
        <v>0</v>
      </c>
      <c r="AG92" s="4">
        <v>1987</v>
      </c>
      <c r="AM92">
        <f t="shared" si="106"/>
        <v>0</v>
      </c>
      <c r="AO92" s="4">
        <v>1987</v>
      </c>
    </row>
    <row r="93" spans="1:41" ht="12.75">
      <c r="A93" s="4">
        <v>1988</v>
      </c>
      <c r="B93">
        <v>117</v>
      </c>
      <c r="C93">
        <v>368</v>
      </c>
      <c r="D93">
        <v>161</v>
      </c>
      <c r="E93">
        <v>59</v>
      </c>
      <c r="F93">
        <v>119</v>
      </c>
      <c r="G93">
        <f t="shared" si="102"/>
        <v>824</v>
      </c>
      <c r="I93" s="4">
        <v>1988</v>
      </c>
      <c r="J93">
        <v>69</v>
      </c>
      <c r="K93">
        <v>222</v>
      </c>
      <c r="L93">
        <v>123</v>
      </c>
      <c r="M93">
        <v>106</v>
      </c>
      <c r="N93">
        <v>104</v>
      </c>
      <c r="O93">
        <f t="shared" si="103"/>
        <v>624</v>
      </c>
      <c r="Q93" s="4">
        <v>1988</v>
      </c>
      <c r="W93">
        <f t="shared" si="104"/>
        <v>0</v>
      </c>
      <c r="Y93" s="4">
        <v>1988</v>
      </c>
      <c r="AE93">
        <f t="shared" si="105"/>
        <v>0</v>
      </c>
      <c r="AG93" s="4">
        <v>1988</v>
      </c>
      <c r="AM93">
        <f t="shared" si="106"/>
        <v>0</v>
      </c>
      <c r="AO93" s="4">
        <v>1988</v>
      </c>
    </row>
    <row r="94" spans="1:41" ht="12.75">
      <c r="A94" s="4">
        <v>1989</v>
      </c>
      <c r="B94">
        <v>75</v>
      </c>
      <c r="C94">
        <v>282</v>
      </c>
      <c r="D94">
        <v>164</v>
      </c>
      <c r="E94">
        <v>71</v>
      </c>
      <c r="F94">
        <v>110</v>
      </c>
      <c r="G94">
        <f t="shared" si="102"/>
        <v>702</v>
      </c>
      <c r="I94" s="4">
        <v>1989</v>
      </c>
      <c r="J94">
        <v>53</v>
      </c>
      <c r="K94">
        <v>214</v>
      </c>
      <c r="L94">
        <v>115</v>
      </c>
      <c r="M94">
        <v>152</v>
      </c>
      <c r="N94">
        <v>84</v>
      </c>
      <c r="O94">
        <f t="shared" si="103"/>
        <v>618</v>
      </c>
      <c r="Q94" s="4">
        <v>1989</v>
      </c>
      <c r="W94">
        <f t="shared" si="104"/>
        <v>0</v>
      </c>
      <c r="Y94" s="4">
        <v>1989</v>
      </c>
      <c r="AE94">
        <f t="shared" si="105"/>
        <v>0</v>
      </c>
      <c r="AG94" s="4">
        <v>1989</v>
      </c>
      <c r="AM94">
        <f t="shared" si="106"/>
        <v>0</v>
      </c>
      <c r="AO94" s="4">
        <v>1989</v>
      </c>
    </row>
    <row r="95" spans="1:41" ht="12.75">
      <c r="A95" s="4">
        <v>1990</v>
      </c>
      <c r="B95">
        <v>88</v>
      </c>
      <c r="C95">
        <v>281</v>
      </c>
      <c r="D95">
        <v>144</v>
      </c>
      <c r="E95">
        <v>74</v>
      </c>
      <c r="F95">
        <v>107</v>
      </c>
      <c r="G95">
        <f t="shared" si="102"/>
        <v>694</v>
      </c>
      <c r="I95" s="4">
        <v>1990</v>
      </c>
      <c r="J95">
        <v>68</v>
      </c>
      <c r="K95">
        <v>295</v>
      </c>
      <c r="L95">
        <v>121</v>
      </c>
      <c r="M95">
        <v>624</v>
      </c>
      <c r="N95">
        <v>77</v>
      </c>
      <c r="O95">
        <f t="shared" si="103"/>
        <v>1185</v>
      </c>
      <c r="Q95" s="4">
        <v>1990</v>
      </c>
      <c r="W95">
        <f t="shared" si="104"/>
        <v>0</v>
      </c>
      <c r="Y95" s="4">
        <v>1990</v>
      </c>
      <c r="AE95">
        <f t="shared" si="105"/>
        <v>0</v>
      </c>
      <c r="AG95" s="4">
        <v>1990</v>
      </c>
      <c r="AM95">
        <f t="shared" si="106"/>
        <v>0</v>
      </c>
      <c r="AO95" s="4">
        <v>1990</v>
      </c>
    </row>
    <row r="96" spans="1:41" ht="12.75">
      <c r="A96" s="4">
        <v>1991</v>
      </c>
      <c r="B96">
        <v>88</v>
      </c>
      <c r="C96">
        <v>277</v>
      </c>
      <c r="D96">
        <v>133</v>
      </c>
      <c r="E96">
        <v>67</v>
      </c>
      <c r="F96">
        <v>171</v>
      </c>
      <c r="G96">
        <f t="shared" si="102"/>
        <v>736</v>
      </c>
      <c r="I96" s="4">
        <v>1991</v>
      </c>
      <c r="J96">
        <v>82</v>
      </c>
      <c r="K96">
        <v>351</v>
      </c>
      <c r="L96">
        <v>101</v>
      </c>
      <c r="M96">
        <v>384</v>
      </c>
      <c r="N96">
        <v>107</v>
      </c>
      <c r="O96">
        <f t="shared" si="103"/>
        <v>1025</v>
      </c>
      <c r="Q96" s="4">
        <v>1991</v>
      </c>
      <c r="W96">
        <f t="shared" si="104"/>
        <v>0</v>
      </c>
      <c r="Y96" s="4">
        <v>1991</v>
      </c>
      <c r="AE96">
        <f t="shared" si="105"/>
        <v>0</v>
      </c>
      <c r="AG96" s="4">
        <v>1991</v>
      </c>
      <c r="AM96">
        <f t="shared" si="106"/>
        <v>0</v>
      </c>
      <c r="AO96" s="4">
        <v>1991</v>
      </c>
    </row>
    <row r="97" spans="1:41" ht="12.75">
      <c r="A97" s="4">
        <v>1992</v>
      </c>
      <c r="B97">
        <v>120</v>
      </c>
      <c r="C97">
        <v>502</v>
      </c>
      <c r="D97">
        <v>133</v>
      </c>
      <c r="E97">
        <v>52</v>
      </c>
      <c r="F97">
        <v>61</v>
      </c>
      <c r="G97">
        <f t="shared" si="102"/>
        <v>868</v>
      </c>
      <c r="I97" s="4">
        <v>1992</v>
      </c>
      <c r="J97">
        <v>137</v>
      </c>
      <c r="K97">
        <v>510</v>
      </c>
      <c r="L97">
        <v>79</v>
      </c>
      <c r="M97">
        <v>479</v>
      </c>
      <c r="N97">
        <v>31</v>
      </c>
      <c r="O97">
        <f t="shared" si="103"/>
        <v>1236</v>
      </c>
      <c r="Q97" s="4">
        <v>1992</v>
      </c>
      <c r="W97">
        <f t="shared" si="104"/>
        <v>0</v>
      </c>
      <c r="Y97" s="4">
        <v>1992</v>
      </c>
      <c r="Z97">
        <v>1</v>
      </c>
      <c r="AE97">
        <f t="shared" si="105"/>
        <v>1</v>
      </c>
      <c r="AG97" s="4">
        <v>1992</v>
      </c>
      <c r="AM97">
        <f t="shared" si="106"/>
        <v>0</v>
      </c>
      <c r="AO97" s="4">
        <v>1992</v>
      </c>
    </row>
    <row r="98" spans="1:41" ht="12.75">
      <c r="A98" s="4">
        <v>1993</v>
      </c>
      <c r="B98">
        <v>5</v>
      </c>
      <c r="C98">
        <v>20</v>
      </c>
      <c r="D98">
        <v>7</v>
      </c>
      <c r="E98">
        <v>3</v>
      </c>
      <c r="F98">
        <v>1</v>
      </c>
      <c r="G98">
        <f t="shared" si="102"/>
        <v>36</v>
      </c>
      <c r="I98" s="4">
        <v>1993</v>
      </c>
      <c r="J98">
        <v>8</v>
      </c>
      <c r="K98">
        <v>7</v>
      </c>
      <c r="L98">
        <v>5</v>
      </c>
      <c r="M98">
        <v>2</v>
      </c>
      <c r="N98">
        <v>3</v>
      </c>
      <c r="O98">
        <f t="shared" si="103"/>
        <v>25</v>
      </c>
      <c r="Q98" s="4">
        <v>1993</v>
      </c>
      <c r="W98">
        <f t="shared" si="104"/>
        <v>0</v>
      </c>
      <c r="Y98" s="4">
        <v>1993</v>
      </c>
      <c r="AE98">
        <f t="shared" si="105"/>
        <v>0</v>
      </c>
      <c r="AG98" s="4">
        <v>1993</v>
      </c>
      <c r="AM98">
        <f t="shared" si="106"/>
        <v>0</v>
      </c>
      <c r="AO98" s="4">
        <v>1993</v>
      </c>
    </row>
    <row r="99" spans="1:41" ht="12.75">
      <c r="A99" s="4">
        <v>1994</v>
      </c>
      <c r="B99">
        <v>169</v>
      </c>
      <c r="C99">
        <v>575</v>
      </c>
      <c r="D99">
        <v>135</v>
      </c>
      <c r="E99">
        <v>68</v>
      </c>
      <c r="F99">
        <v>74</v>
      </c>
      <c r="G99">
        <f t="shared" si="102"/>
        <v>1021</v>
      </c>
      <c r="I99" s="4">
        <v>1994</v>
      </c>
      <c r="J99">
        <v>217</v>
      </c>
      <c r="K99">
        <v>669</v>
      </c>
      <c r="L99">
        <v>126</v>
      </c>
      <c r="M99">
        <v>563</v>
      </c>
      <c r="N99">
        <v>44</v>
      </c>
      <c r="O99">
        <f t="shared" si="103"/>
        <v>1619</v>
      </c>
      <c r="Q99" s="4">
        <v>1994</v>
      </c>
      <c r="W99">
        <f t="shared" si="104"/>
        <v>0</v>
      </c>
      <c r="Y99" s="4">
        <v>1994</v>
      </c>
      <c r="AE99">
        <f t="shared" si="105"/>
        <v>0</v>
      </c>
      <c r="AG99" s="4">
        <v>1994</v>
      </c>
      <c r="AM99">
        <f t="shared" si="106"/>
        <v>0</v>
      </c>
      <c r="AO99" s="4">
        <v>1994</v>
      </c>
    </row>
    <row r="100" spans="1:41" ht="12.75">
      <c r="A100" s="4">
        <v>1995</v>
      </c>
      <c r="B100">
        <v>135</v>
      </c>
      <c r="C100">
        <v>494</v>
      </c>
      <c r="D100">
        <v>127</v>
      </c>
      <c r="E100">
        <v>56</v>
      </c>
      <c r="F100">
        <v>67</v>
      </c>
      <c r="G100">
        <f t="shared" si="102"/>
        <v>879</v>
      </c>
      <c r="I100" s="4">
        <v>1995</v>
      </c>
      <c r="J100">
        <v>189</v>
      </c>
      <c r="K100">
        <v>608</v>
      </c>
      <c r="L100">
        <v>98</v>
      </c>
      <c r="M100">
        <v>468</v>
      </c>
      <c r="N100">
        <v>48</v>
      </c>
      <c r="O100">
        <f t="shared" si="103"/>
        <v>1411</v>
      </c>
      <c r="Q100" s="4">
        <v>1995</v>
      </c>
      <c r="S100">
        <v>1</v>
      </c>
      <c r="W100">
        <f t="shared" si="104"/>
        <v>1</v>
      </c>
      <c r="Y100" s="4">
        <v>1995</v>
      </c>
      <c r="AE100">
        <f t="shared" si="105"/>
        <v>0</v>
      </c>
      <c r="AG100" s="4">
        <v>1995</v>
      </c>
      <c r="AM100">
        <f t="shared" si="106"/>
        <v>0</v>
      </c>
      <c r="AO100" s="4">
        <v>1995</v>
      </c>
    </row>
    <row r="101" spans="1:41" ht="12.75">
      <c r="A101" s="4">
        <v>1996</v>
      </c>
      <c r="B101">
        <v>126</v>
      </c>
      <c r="C101">
        <v>541</v>
      </c>
      <c r="D101">
        <v>105</v>
      </c>
      <c r="E101">
        <v>54</v>
      </c>
      <c r="F101">
        <v>53</v>
      </c>
      <c r="G101">
        <f t="shared" si="102"/>
        <v>879</v>
      </c>
      <c r="I101" s="4">
        <v>1996</v>
      </c>
      <c r="J101">
        <v>162</v>
      </c>
      <c r="K101">
        <v>586</v>
      </c>
      <c r="L101">
        <v>101</v>
      </c>
      <c r="M101">
        <v>496</v>
      </c>
      <c r="N101">
        <v>37</v>
      </c>
      <c r="O101">
        <f t="shared" si="103"/>
        <v>1382</v>
      </c>
      <c r="Q101" s="4">
        <v>1996</v>
      </c>
      <c r="W101">
        <f t="shared" si="104"/>
        <v>0</v>
      </c>
      <c r="Y101" s="4">
        <v>1996</v>
      </c>
      <c r="AA101">
        <v>1</v>
      </c>
      <c r="AE101">
        <f t="shared" si="105"/>
        <v>1</v>
      </c>
      <c r="AG101" s="4">
        <v>1996</v>
      </c>
      <c r="AM101">
        <f t="shared" si="106"/>
        <v>0</v>
      </c>
      <c r="AO101" s="4">
        <v>1996</v>
      </c>
    </row>
    <row r="102" spans="1:41" ht="12.75">
      <c r="A102" s="4">
        <v>1997</v>
      </c>
      <c r="B102">
        <v>141</v>
      </c>
      <c r="C102">
        <v>552</v>
      </c>
      <c r="D102">
        <v>160</v>
      </c>
      <c r="E102">
        <v>87</v>
      </c>
      <c r="F102">
        <v>73</v>
      </c>
      <c r="G102">
        <f t="shared" si="102"/>
        <v>1013</v>
      </c>
      <c r="I102" s="4">
        <v>1997</v>
      </c>
      <c r="J102">
        <v>221</v>
      </c>
      <c r="K102">
        <v>690</v>
      </c>
      <c r="L102">
        <v>122</v>
      </c>
      <c r="M102">
        <v>595</v>
      </c>
      <c r="N102">
        <v>46</v>
      </c>
      <c r="O102">
        <f t="shared" si="103"/>
        <v>1674</v>
      </c>
      <c r="Q102" s="4">
        <v>1997</v>
      </c>
      <c r="S102">
        <v>1</v>
      </c>
      <c r="W102">
        <f t="shared" si="104"/>
        <v>1</v>
      </c>
      <c r="Y102" s="4">
        <v>1997</v>
      </c>
      <c r="AE102">
        <f t="shared" si="105"/>
        <v>0</v>
      </c>
      <c r="AG102" s="4">
        <v>1997</v>
      </c>
      <c r="AM102">
        <f t="shared" si="106"/>
        <v>0</v>
      </c>
      <c r="AO102" s="4">
        <v>1997</v>
      </c>
    </row>
    <row r="103" spans="1:41" ht="12.75">
      <c r="A103" s="4">
        <v>1998</v>
      </c>
      <c r="B103">
        <v>155</v>
      </c>
      <c r="C103">
        <v>539</v>
      </c>
      <c r="D103">
        <v>154</v>
      </c>
      <c r="E103">
        <v>90</v>
      </c>
      <c r="F103">
        <v>55</v>
      </c>
      <c r="G103">
        <f t="shared" si="102"/>
        <v>993</v>
      </c>
      <c r="I103" s="4">
        <v>1998</v>
      </c>
      <c r="J103">
        <v>227</v>
      </c>
      <c r="K103">
        <v>681</v>
      </c>
      <c r="L103">
        <v>124</v>
      </c>
      <c r="M103">
        <v>534</v>
      </c>
      <c r="N103">
        <v>63</v>
      </c>
      <c r="O103">
        <f t="shared" si="103"/>
        <v>1629</v>
      </c>
      <c r="Q103" s="4">
        <v>1998</v>
      </c>
      <c r="W103">
        <f t="shared" si="104"/>
        <v>0</v>
      </c>
      <c r="Y103" s="4">
        <v>1998</v>
      </c>
      <c r="AA103">
        <v>1</v>
      </c>
      <c r="AE103">
        <f t="shared" si="105"/>
        <v>1</v>
      </c>
      <c r="AG103" s="4">
        <v>1998</v>
      </c>
      <c r="AM103">
        <f t="shared" si="106"/>
        <v>0</v>
      </c>
      <c r="AO103" s="4">
        <v>1998</v>
      </c>
    </row>
    <row r="104" spans="1:41" ht="12.75">
      <c r="A104" s="4">
        <v>1999</v>
      </c>
      <c r="B104">
        <v>55</v>
      </c>
      <c r="C104">
        <v>158</v>
      </c>
      <c r="D104">
        <v>140</v>
      </c>
      <c r="E104">
        <v>52</v>
      </c>
      <c r="F104">
        <v>34</v>
      </c>
      <c r="G104">
        <f t="shared" si="102"/>
        <v>439</v>
      </c>
      <c r="I104" s="4">
        <v>1999</v>
      </c>
      <c r="J104">
        <v>27</v>
      </c>
      <c r="K104">
        <v>61</v>
      </c>
      <c r="L104">
        <v>46</v>
      </c>
      <c r="M104">
        <v>201</v>
      </c>
      <c r="N104">
        <v>9</v>
      </c>
      <c r="O104">
        <f t="shared" si="103"/>
        <v>344</v>
      </c>
      <c r="Q104" s="4">
        <v>1999</v>
      </c>
      <c r="R104">
        <v>1</v>
      </c>
      <c r="W104">
        <f t="shared" si="104"/>
        <v>1</v>
      </c>
      <c r="Y104" s="4">
        <v>1999</v>
      </c>
      <c r="AE104">
        <f t="shared" si="105"/>
        <v>0</v>
      </c>
      <c r="AG104" s="4">
        <v>1999</v>
      </c>
      <c r="AH104">
        <v>1</v>
      </c>
      <c r="AK104">
        <v>1</v>
      </c>
      <c r="AM104">
        <f t="shared" si="106"/>
        <v>2</v>
      </c>
      <c r="AO104" s="4">
        <v>1999</v>
      </c>
    </row>
    <row r="105" spans="1:47" ht="12.75">
      <c r="A105" s="4" t="s">
        <v>14</v>
      </c>
      <c r="B105" s="2">
        <f>SUM(B88:B104)</f>
        <v>1644</v>
      </c>
      <c r="C105" s="2">
        <f>SUM(C88:C104)</f>
        <v>6129</v>
      </c>
      <c r="D105" s="2">
        <f>SUM(D88:D104)</f>
        <v>2700</v>
      </c>
      <c r="E105" s="2">
        <f>SUM(E88:E104)</f>
        <v>1226</v>
      </c>
      <c r="F105" s="2">
        <f>SUM(F88:F104)</f>
        <v>1746</v>
      </c>
      <c r="G105">
        <f>SUM(B105:F105)</f>
        <v>13445</v>
      </c>
      <c r="I105" s="4" t="s">
        <v>14</v>
      </c>
      <c r="J105" s="2">
        <f>SUM(J88:J104)</f>
        <v>1773</v>
      </c>
      <c r="K105" s="2">
        <f>SUM(K88:K104)</f>
        <v>6053</v>
      </c>
      <c r="L105" s="2">
        <f>SUM(L88:L104)</f>
        <v>1946</v>
      </c>
      <c r="M105" s="2">
        <f>SUM(M88:M104)</f>
        <v>4819</v>
      </c>
      <c r="N105" s="2">
        <f>SUM(N88:N104)</f>
        <v>1145</v>
      </c>
      <c r="O105">
        <f>SUM(J105:N105)</f>
        <v>15736</v>
      </c>
      <c r="Q105" s="4" t="s">
        <v>14</v>
      </c>
      <c r="R105" s="2">
        <f>SUM(R88:R104)</f>
        <v>1</v>
      </c>
      <c r="S105" s="2">
        <f>SUM(S88:S104)</f>
        <v>2</v>
      </c>
      <c r="T105" s="2">
        <f>SUM(T88:T104)</f>
        <v>0</v>
      </c>
      <c r="U105" s="2">
        <f>SUM(U88:U104)</f>
        <v>0</v>
      </c>
      <c r="V105" s="2">
        <f>SUM(V88:V104)</f>
        <v>0</v>
      </c>
      <c r="W105">
        <f>SUM(R105:V105)</f>
        <v>3</v>
      </c>
      <c r="Y105" s="4" t="s">
        <v>14</v>
      </c>
      <c r="Z105" s="2">
        <f>SUM(Z88:Z104)</f>
        <v>1</v>
      </c>
      <c r="AA105" s="2">
        <f>SUM(AA88:AA104)</f>
        <v>2</v>
      </c>
      <c r="AB105" s="2">
        <f>SUM(AB88:AB104)</f>
        <v>0</v>
      </c>
      <c r="AC105" s="2">
        <f>SUM(AC88:AC104)</f>
        <v>0</v>
      </c>
      <c r="AD105" s="2">
        <f>SUM(AD88:AD104)</f>
        <v>0</v>
      </c>
      <c r="AE105">
        <f>SUM(Z105:AD105)</f>
        <v>3</v>
      </c>
      <c r="AG105" s="4" t="s">
        <v>14</v>
      </c>
      <c r="AH105" s="2">
        <f>SUM(AH88:AH104)</f>
        <v>1</v>
      </c>
      <c r="AI105" s="2">
        <f>SUM(AI88:AI104)</f>
        <v>0</v>
      </c>
      <c r="AJ105" s="2">
        <f>SUM(AJ88:AJ104)</f>
        <v>0</v>
      </c>
      <c r="AK105" s="2">
        <f>SUM(AK88:AK104)</f>
        <v>1</v>
      </c>
      <c r="AL105" s="2">
        <f>SUM(AL88:AL104)</f>
        <v>0</v>
      </c>
      <c r="AM105">
        <f>SUM(AH105:AL105)</f>
        <v>2</v>
      </c>
      <c r="AO105" s="4" t="s">
        <v>14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>SUM(AP105:AT105)</f>
        <v>0</v>
      </c>
    </row>
    <row r="106" spans="9:33" ht="12.75">
      <c r="I106" s="4"/>
      <c r="Q106" s="4"/>
      <c r="AG106" s="4"/>
    </row>
    <row r="107" spans="1:41" ht="12.75">
      <c r="A107" s="4" t="s">
        <v>12</v>
      </c>
      <c r="I107" s="4" t="s">
        <v>13</v>
      </c>
      <c r="Q107" s="4" t="s">
        <v>29</v>
      </c>
      <c r="Y107" s="4" t="s">
        <v>30</v>
      </c>
      <c r="AG107" s="4" t="s">
        <v>27</v>
      </c>
      <c r="AO107" s="4" t="s">
        <v>28</v>
      </c>
    </row>
    <row r="108" spans="1:47" ht="12.75">
      <c r="A108" s="4" t="s">
        <v>9</v>
      </c>
      <c r="B108" s="12" t="s">
        <v>1</v>
      </c>
      <c r="C108" s="12" t="s">
        <v>6</v>
      </c>
      <c r="D108" s="12" t="s">
        <v>7</v>
      </c>
      <c r="E108" s="12" t="s">
        <v>2</v>
      </c>
      <c r="F108" s="12" t="s">
        <v>5</v>
      </c>
      <c r="G108" s="12" t="s">
        <v>14</v>
      </c>
      <c r="I108" s="4" t="s">
        <v>9</v>
      </c>
      <c r="J108" s="12" t="s">
        <v>1</v>
      </c>
      <c r="K108" s="12" t="s">
        <v>6</v>
      </c>
      <c r="L108" s="12" t="s">
        <v>7</v>
      </c>
      <c r="M108" s="12" t="s">
        <v>2</v>
      </c>
      <c r="N108" s="12" t="s">
        <v>5</v>
      </c>
      <c r="O108" s="12" t="s">
        <v>14</v>
      </c>
      <c r="Q108" s="4" t="s">
        <v>9</v>
      </c>
      <c r="R108" s="12" t="s">
        <v>1</v>
      </c>
      <c r="S108" s="12" t="s">
        <v>6</v>
      </c>
      <c r="T108" s="12" t="s">
        <v>7</v>
      </c>
      <c r="U108" s="12" t="s">
        <v>2</v>
      </c>
      <c r="V108" s="12" t="s">
        <v>5</v>
      </c>
      <c r="W108" s="12" t="s">
        <v>14</v>
      </c>
      <c r="Y108" s="4" t="s">
        <v>9</v>
      </c>
      <c r="Z108" s="12" t="s">
        <v>1</v>
      </c>
      <c r="AA108" s="12" t="s">
        <v>6</v>
      </c>
      <c r="AB108" s="12" t="s">
        <v>7</v>
      </c>
      <c r="AC108" s="12" t="s">
        <v>2</v>
      </c>
      <c r="AD108" s="12" t="s">
        <v>5</v>
      </c>
      <c r="AE108" s="12" t="s">
        <v>14</v>
      </c>
      <c r="AG108" s="4" t="s">
        <v>9</v>
      </c>
      <c r="AH108" s="12" t="s">
        <v>1</v>
      </c>
      <c r="AI108" s="12" t="s">
        <v>6</v>
      </c>
      <c r="AJ108" s="12" t="s">
        <v>7</v>
      </c>
      <c r="AK108" s="12" t="s">
        <v>2</v>
      </c>
      <c r="AL108" s="12" t="s">
        <v>5</v>
      </c>
      <c r="AM108" s="12" t="s">
        <v>14</v>
      </c>
      <c r="AO108" s="4" t="s">
        <v>9</v>
      </c>
      <c r="AP108" s="12" t="s">
        <v>1</v>
      </c>
      <c r="AQ108" s="12" t="s">
        <v>6</v>
      </c>
      <c r="AR108" s="12" t="s">
        <v>7</v>
      </c>
      <c r="AS108" s="12" t="s">
        <v>2</v>
      </c>
      <c r="AT108" s="12" t="s">
        <v>5</v>
      </c>
      <c r="AU108" s="12" t="s">
        <v>14</v>
      </c>
    </row>
    <row r="109" spans="1:47" ht="12.75">
      <c r="A109" s="4">
        <v>1983</v>
      </c>
      <c r="B109">
        <f aca="true" t="shared" si="107" ref="B109:G118">B88+B46+B25</f>
        <v>68</v>
      </c>
      <c r="C109">
        <f t="shared" si="107"/>
        <v>269</v>
      </c>
      <c r="D109">
        <f t="shared" si="107"/>
        <v>227</v>
      </c>
      <c r="E109">
        <f t="shared" si="107"/>
        <v>83</v>
      </c>
      <c r="F109">
        <f t="shared" si="107"/>
        <v>168</v>
      </c>
      <c r="G109">
        <f t="shared" si="107"/>
        <v>815</v>
      </c>
      <c r="I109" s="4">
        <v>1983</v>
      </c>
      <c r="J109">
        <f aca="true" t="shared" si="108" ref="J109:O118">J88+J46+J25</f>
        <v>56</v>
      </c>
      <c r="K109">
        <f t="shared" si="108"/>
        <v>197</v>
      </c>
      <c r="L109">
        <f t="shared" si="108"/>
        <v>159</v>
      </c>
      <c r="M109">
        <f t="shared" si="108"/>
        <v>20</v>
      </c>
      <c r="N109">
        <f t="shared" si="108"/>
        <v>104</v>
      </c>
      <c r="O109">
        <f t="shared" si="108"/>
        <v>536</v>
      </c>
      <c r="Q109" s="4">
        <v>1983</v>
      </c>
      <c r="R109">
        <f aca="true" t="shared" si="109" ref="R109:W118">R88+R46+R25</f>
        <v>0</v>
      </c>
      <c r="S109">
        <f t="shared" si="109"/>
        <v>0</v>
      </c>
      <c r="T109">
        <f t="shared" si="109"/>
        <v>0</v>
      </c>
      <c r="U109">
        <f t="shared" si="109"/>
        <v>0</v>
      </c>
      <c r="V109">
        <f t="shared" si="109"/>
        <v>0</v>
      </c>
      <c r="W109">
        <f t="shared" si="109"/>
        <v>0</v>
      </c>
      <c r="Y109" s="4">
        <v>1983</v>
      </c>
      <c r="Z109">
        <f aca="true" t="shared" si="110" ref="Z109:AE118">Z88+Z46+Z25</f>
        <v>0</v>
      </c>
      <c r="AA109">
        <f t="shared" si="110"/>
        <v>0</v>
      </c>
      <c r="AB109">
        <f t="shared" si="110"/>
        <v>0</v>
      </c>
      <c r="AC109">
        <f t="shared" si="110"/>
        <v>0</v>
      </c>
      <c r="AD109">
        <f t="shared" si="110"/>
        <v>0</v>
      </c>
      <c r="AE109">
        <f t="shared" si="110"/>
        <v>0</v>
      </c>
      <c r="AG109" s="4">
        <v>1983</v>
      </c>
      <c r="AH109">
        <f aca="true" t="shared" si="111" ref="AH109:AM118">AH88+AH46+AH25</f>
        <v>0</v>
      </c>
      <c r="AI109">
        <f t="shared" si="111"/>
        <v>0</v>
      </c>
      <c r="AJ109">
        <f t="shared" si="111"/>
        <v>0</v>
      </c>
      <c r="AK109">
        <f t="shared" si="111"/>
        <v>0</v>
      </c>
      <c r="AL109">
        <f t="shared" si="111"/>
        <v>0</v>
      </c>
      <c r="AM109">
        <f t="shared" si="111"/>
        <v>0</v>
      </c>
      <c r="AO109" s="4">
        <v>1983</v>
      </c>
      <c r="AP109">
        <f aca="true" t="shared" si="112" ref="AP109:AU118">AP88+AP46+AP25</f>
        <v>0</v>
      </c>
      <c r="AQ109">
        <f t="shared" si="112"/>
        <v>0</v>
      </c>
      <c r="AR109">
        <f t="shared" si="112"/>
        <v>0</v>
      </c>
      <c r="AS109">
        <f t="shared" si="112"/>
        <v>0</v>
      </c>
      <c r="AT109">
        <f t="shared" si="112"/>
        <v>0</v>
      </c>
      <c r="AU109">
        <f t="shared" si="112"/>
        <v>0</v>
      </c>
    </row>
    <row r="110" spans="1:47" ht="12.75">
      <c r="A110" s="4">
        <v>1984</v>
      </c>
      <c r="B110">
        <f t="shared" si="107"/>
        <v>107</v>
      </c>
      <c r="C110">
        <f t="shared" si="107"/>
        <v>539</v>
      </c>
      <c r="D110">
        <f t="shared" si="107"/>
        <v>417</v>
      </c>
      <c r="E110">
        <f t="shared" si="107"/>
        <v>167</v>
      </c>
      <c r="F110">
        <f t="shared" si="107"/>
        <v>348</v>
      </c>
      <c r="G110">
        <f t="shared" si="107"/>
        <v>1578</v>
      </c>
      <c r="I110" s="4">
        <v>1984</v>
      </c>
      <c r="J110">
        <f t="shared" si="108"/>
        <v>83</v>
      </c>
      <c r="K110">
        <f t="shared" si="108"/>
        <v>378</v>
      </c>
      <c r="L110">
        <f t="shared" si="108"/>
        <v>274</v>
      </c>
      <c r="M110">
        <f t="shared" si="108"/>
        <v>66</v>
      </c>
      <c r="N110">
        <f t="shared" si="108"/>
        <v>202</v>
      </c>
      <c r="O110">
        <f t="shared" si="108"/>
        <v>1003</v>
      </c>
      <c r="Q110" s="4">
        <v>1984</v>
      </c>
      <c r="R110">
        <f t="shared" si="109"/>
        <v>0</v>
      </c>
      <c r="S110">
        <f t="shared" si="109"/>
        <v>0</v>
      </c>
      <c r="T110">
        <f t="shared" si="109"/>
        <v>0</v>
      </c>
      <c r="U110">
        <f t="shared" si="109"/>
        <v>0</v>
      </c>
      <c r="V110">
        <f t="shared" si="109"/>
        <v>0</v>
      </c>
      <c r="W110">
        <f t="shared" si="109"/>
        <v>0</v>
      </c>
      <c r="Y110" s="4">
        <v>1984</v>
      </c>
      <c r="Z110">
        <f t="shared" si="110"/>
        <v>0</v>
      </c>
      <c r="AA110">
        <f t="shared" si="110"/>
        <v>0</v>
      </c>
      <c r="AB110">
        <f t="shared" si="110"/>
        <v>0</v>
      </c>
      <c r="AC110">
        <f t="shared" si="110"/>
        <v>0</v>
      </c>
      <c r="AD110">
        <f t="shared" si="110"/>
        <v>0</v>
      </c>
      <c r="AE110">
        <f t="shared" si="110"/>
        <v>0</v>
      </c>
      <c r="AG110" s="4">
        <v>1984</v>
      </c>
      <c r="AH110">
        <f t="shared" si="111"/>
        <v>0</v>
      </c>
      <c r="AI110">
        <f t="shared" si="111"/>
        <v>0</v>
      </c>
      <c r="AJ110">
        <f t="shared" si="111"/>
        <v>0</v>
      </c>
      <c r="AK110">
        <f t="shared" si="111"/>
        <v>0</v>
      </c>
      <c r="AL110">
        <f t="shared" si="111"/>
        <v>0</v>
      </c>
      <c r="AM110">
        <f t="shared" si="111"/>
        <v>0</v>
      </c>
      <c r="AO110" s="4">
        <v>1984</v>
      </c>
      <c r="AP110">
        <f t="shared" si="112"/>
        <v>0</v>
      </c>
      <c r="AQ110">
        <f t="shared" si="112"/>
        <v>0</v>
      </c>
      <c r="AR110">
        <f t="shared" si="112"/>
        <v>0</v>
      </c>
      <c r="AS110">
        <f t="shared" si="112"/>
        <v>0</v>
      </c>
      <c r="AT110">
        <f t="shared" si="112"/>
        <v>0</v>
      </c>
      <c r="AU110">
        <f t="shared" si="112"/>
        <v>0</v>
      </c>
    </row>
    <row r="111" spans="1:47" ht="12.75">
      <c r="A111" s="4">
        <v>1985</v>
      </c>
      <c r="B111">
        <f t="shared" si="107"/>
        <v>131</v>
      </c>
      <c r="C111">
        <f t="shared" si="107"/>
        <v>578</v>
      </c>
      <c r="D111">
        <f t="shared" si="107"/>
        <v>348</v>
      </c>
      <c r="E111">
        <f t="shared" si="107"/>
        <v>142</v>
      </c>
      <c r="F111">
        <f t="shared" si="107"/>
        <v>233</v>
      </c>
      <c r="G111">
        <f t="shared" si="107"/>
        <v>1432</v>
      </c>
      <c r="I111" s="4">
        <v>1985</v>
      </c>
      <c r="J111">
        <f t="shared" si="108"/>
        <v>123</v>
      </c>
      <c r="K111">
        <f t="shared" si="108"/>
        <v>500</v>
      </c>
      <c r="L111">
        <f t="shared" si="108"/>
        <v>234</v>
      </c>
      <c r="M111">
        <f t="shared" si="108"/>
        <v>49</v>
      </c>
      <c r="N111">
        <f t="shared" si="108"/>
        <v>147</v>
      </c>
      <c r="O111">
        <f t="shared" si="108"/>
        <v>1053</v>
      </c>
      <c r="Q111" s="4">
        <v>1985</v>
      </c>
      <c r="R111">
        <f t="shared" si="109"/>
        <v>0</v>
      </c>
      <c r="S111">
        <f t="shared" si="109"/>
        <v>0</v>
      </c>
      <c r="T111">
        <f t="shared" si="109"/>
        <v>0</v>
      </c>
      <c r="U111">
        <f t="shared" si="109"/>
        <v>0</v>
      </c>
      <c r="V111">
        <f t="shared" si="109"/>
        <v>0</v>
      </c>
      <c r="W111">
        <f t="shared" si="109"/>
        <v>0</v>
      </c>
      <c r="Y111" s="4">
        <v>1985</v>
      </c>
      <c r="Z111">
        <f t="shared" si="110"/>
        <v>0</v>
      </c>
      <c r="AA111">
        <f t="shared" si="110"/>
        <v>0</v>
      </c>
      <c r="AB111">
        <f t="shared" si="110"/>
        <v>0</v>
      </c>
      <c r="AC111">
        <f t="shared" si="110"/>
        <v>0</v>
      </c>
      <c r="AD111">
        <f t="shared" si="110"/>
        <v>0</v>
      </c>
      <c r="AE111">
        <f t="shared" si="110"/>
        <v>0</v>
      </c>
      <c r="AG111" s="4">
        <v>1985</v>
      </c>
      <c r="AH111">
        <f t="shared" si="111"/>
        <v>0</v>
      </c>
      <c r="AI111">
        <f t="shared" si="111"/>
        <v>0</v>
      </c>
      <c r="AJ111">
        <f t="shared" si="111"/>
        <v>0</v>
      </c>
      <c r="AK111">
        <f t="shared" si="111"/>
        <v>0</v>
      </c>
      <c r="AL111">
        <f t="shared" si="111"/>
        <v>0</v>
      </c>
      <c r="AM111">
        <f t="shared" si="111"/>
        <v>0</v>
      </c>
      <c r="AO111" s="4">
        <v>1985</v>
      </c>
      <c r="AP111">
        <f t="shared" si="112"/>
        <v>0</v>
      </c>
      <c r="AQ111">
        <f t="shared" si="112"/>
        <v>0</v>
      </c>
      <c r="AR111">
        <f t="shared" si="112"/>
        <v>0</v>
      </c>
      <c r="AS111">
        <f t="shared" si="112"/>
        <v>0</v>
      </c>
      <c r="AT111">
        <f t="shared" si="112"/>
        <v>0</v>
      </c>
      <c r="AU111">
        <f t="shared" si="112"/>
        <v>0</v>
      </c>
    </row>
    <row r="112" spans="1:47" ht="12.75">
      <c r="A112" s="4">
        <v>1986</v>
      </c>
      <c r="B112">
        <f t="shared" si="107"/>
        <v>87</v>
      </c>
      <c r="C112">
        <f t="shared" si="107"/>
        <v>325</v>
      </c>
      <c r="D112">
        <f t="shared" si="107"/>
        <v>163</v>
      </c>
      <c r="E112">
        <f t="shared" si="107"/>
        <v>57</v>
      </c>
      <c r="F112">
        <f t="shared" si="107"/>
        <v>128</v>
      </c>
      <c r="G112">
        <f t="shared" si="107"/>
        <v>760</v>
      </c>
      <c r="I112" s="4">
        <v>1986</v>
      </c>
      <c r="J112">
        <f t="shared" si="108"/>
        <v>104</v>
      </c>
      <c r="K112">
        <f t="shared" si="108"/>
        <v>329</v>
      </c>
      <c r="L112">
        <f t="shared" si="108"/>
        <v>123</v>
      </c>
      <c r="M112">
        <f t="shared" si="108"/>
        <v>30</v>
      </c>
      <c r="N112">
        <f t="shared" si="108"/>
        <v>70</v>
      </c>
      <c r="O112">
        <f t="shared" si="108"/>
        <v>656</v>
      </c>
      <c r="Q112" s="4">
        <v>1986</v>
      </c>
      <c r="R112">
        <f t="shared" si="109"/>
        <v>0</v>
      </c>
      <c r="S112">
        <f t="shared" si="109"/>
        <v>0</v>
      </c>
      <c r="T112">
        <f t="shared" si="109"/>
        <v>0</v>
      </c>
      <c r="U112">
        <f t="shared" si="109"/>
        <v>0</v>
      </c>
      <c r="V112">
        <f t="shared" si="109"/>
        <v>0</v>
      </c>
      <c r="W112">
        <f t="shared" si="109"/>
        <v>0</v>
      </c>
      <c r="Y112" s="4">
        <v>1986</v>
      </c>
      <c r="Z112">
        <f t="shared" si="110"/>
        <v>0</v>
      </c>
      <c r="AA112">
        <f t="shared" si="110"/>
        <v>0</v>
      </c>
      <c r="AB112">
        <f t="shared" si="110"/>
        <v>0</v>
      </c>
      <c r="AC112">
        <f t="shared" si="110"/>
        <v>0</v>
      </c>
      <c r="AD112">
        <f t="shared" si="110"/>
        <v>0</v>
      </c>
      <c r="AE112">
        <f t="shared" si="110"/>
        <v>0</v>
      </c>
      <c r="AG112" s="4">
        <v>1986</v>
      </c>
      <c r="AH112">
        <f t="shared" si="111"/>
        <v>0</v>
      </c>
      <c r="AI112">
        <f t="shared" si="111"/>
        <v>0</v>
      </c>
      <c r="AJ112">
        <f t="shared" si="111"/>
        <v>0</v>
      </c>
      <c r="AK112">
        <f t="shared" si="111"/>
        <v>0</v>
      </c>
      <c r="AL112">
        <f t="shared" si="111"/>
        <v>0</v>
      </c>
      <c r="AM112">
        <f t="shared" si="111"/>
        <v>0</v>
      </c>
      <c r="AO112" s="4">
        <v>1986</v>
      </c>
      <c r="AP112">
        <f t="shared" si="112"/>
        <v>0</v>
      </c>
      <c r="AQ112">
        <f t="shared" si="112"/>
        <v>0</v>
      </c>
      <c r="AR112">
        <f t="shared" si="112"/>
        <v>0</v>
      </c>
      <c r="AS112">
        <f t="shared" si="112"/>
        <v>0</v>
      </c>
      <c r="AT112">
        <f t="shared" si="112"/>
        <v>0</v>
      </c>
      <c r="AU112">
        <f t="shared" si="112"/>
        <v>0</v>
      </c>
    </row>
    <row r="113" spans="1:47" ht="12.75">
      <c r="A113" s="4">
        <v>1987</v>
      </c>
      <c r="B113">
        <f t="shared" si="107"/>
        <v>213</v>
      </c>
      <c r="C113">
        <f t="shared" si="107"/>
        <v>847</v>
      </c>
      <c r="D113">
        <f t="shared" si="107"/>
        <v>335</v>
      </c>
      <c r="E113">
        <f t="shared" si="107"/>
        <v>109</v>
      </c>
      <c r="F113">
        <f t="shared" si="107"/>
        <v>264</v>
      </c>
      <c r="G113">
        <f t="shared" si="107"/>
        <v>1768</v>
      </c>
      <c r="I113" s="4">
        <v>1987</v>
      </c>
      <c r="J113">
        <f t="shared" si="108"/>
        <v>202</v>
      </c>
      <c r="K113">
        <f t="shared" si="108"/>
        <v>642</v>
      </c>
      <c r="L113">
        <f t="shared" si="108"/>
        <v>231</v>
      </c>
      <c r="M113">
        <f t="shared" si="108"/>
        <v>75</v>
      </c>
      <c r="N113">
        <f t="shared" si="108"/>
        <v>152</v>
      </c>
      <c r="O113">
        <f t="shared" si="108"/>
        <v>1302</v>
      </c>
      <c r="Q113" s="4">
        <v>1987</v>
      </c>
      <c r="R113">
        <f t="shared" si="109"/>
        <v>0</v>
      </c>
      <c r="S113">
        <f t="shared" si="109"/>
        <v>0</v>
      </c>
      <c r="T113">
        <f t="shared" si="109"/>
        <v>0</v>
      </c>
      <c r="U113">
        <f t="shared" si="109"/>
        <v>0</v>
      </c>
      <c r="V113">
        <f t="shared" si="109"/>
        <v>0</v>
      </c>
      <c r="W113">
        <f t="shared" si="109"/>
        <v>0</v>
      </c>
      <c r="Y113" s="4">
        <v>1987</v>
      </c>
      <c r="Z113">
        <f t="shared" si="110"/>
        <v>0</v>
      </c>
      <c r="AA113">
        <f t="shared" si="110"/>
        <v>0</v>
      </c>
      <c r="AB113">
        <f t="shared" si="110"/>
        <v>0</v>
      </c>
      <c r="AC113">
        <f t="shared" si="110"/>
        <v>0</v>
      </c>
      <c r="AD113">
        <f t="shared" si="110"/>
        <v>0</v>
      </c>
      <c r="AE113">
        <f t="shared" si="110"/>
        <v>0</v>
      </c>
      <c r="AG113" s="4">
        <v>1987</v>
      </c>
      <c r="AH113">
        <f t="shared" si="111"/>
        <v>0</v>
      </c>
      <c r="AI113">
        <f t="shared" si="111"/>
        <v>0</v>
      </c>
      <c r="AJ113">
        <f t="shared" si="111"/>
        <v>0</v>
      </c>
      <c r="AK113">
        <f t="shared" si="111"/>
        <v>0</v>
      </c>
      <c r="AL113">
        <f t="shared" si="111"/>
        <v>0</v>
      </c>
      <c r="AM113">
        <f t="shared" si="111"/>
        <v>0</v>
      </c>
      <c r="AO113" s="4">
        <v>1987</v>
      </c>
      <c r="AP113">
        <f t="shared" si="112"/>
        <v>0</v>
      </c>
      <c r="AQ113">
        <f t="shared" si="112"/>
        <v>0</v>
      </c>
      <c r="AR113">
        <f t="shared" si="112"/>
        <v>0</v>
      </c>
      <c r="AS113">
        <f t="shared" si="112"/>
        <v>0</v>
      </c>
      <c r="AT113">
        <f t="shared" si="112"/>
        <v>0</v>
      </c>
      <c r="AU113">
        <f t="shared" si="112"/>
        <v>0</v>
      </c>
    </row>
    <row r="114" spans="1:47" ht="12.75">
      <c r="A114" s="4">
        <v>1988</v>
      </c>
      <c r="B114">
        <f t="shared" si="107"/>
        <v>235</v>
      </c>
      <c r="C114">
        <f t="shared" si="107"/>
        <v>826</v>
      </c>
      <c r="D114">
        <f t="shared" si="107"/>
        <v>323</v>
      </c>
      <c r="E114">
        <f t="shared" si="107"/>
        <v>89</v>
      </c>
      <c r="F114">
        <f t="shared" si="107"/>
        <v>213</v>
      </c>
      <c r="G114">
        <f t="shared" si="107"/>
        <v>1686</v>
      </c>
      <c r="I114" s="4">
        <v>1988</v>
      </c>
      <c r="J114">
        <f t="shared" si="108"/>
        <v>183</v>
      </c>
      <c r="K114">
        <f t="shared" si="108"/>
        <v>610</v>
      </c>
      <c r="L114">
        <f t="shared" si="108"/>
        <v>204</v>
      </c>
      <c r="M114">
        <f t="shared" si="108"/>
        <v>132</v>
      </c>
      <c r="N114">
        <f t="shared" si="108"/>
        <v>169</v>
      </c>
      <c r="O114">
        <f t="shared" si="108"/>
        <v>1298</v>
      </c>
      <c r="Q114" s="4">
        <v>1988</v>
      </c>
      <c r="R114">
        <f t="shared" si="109"/>
        <v>0</v>
      </c>
      <c r="S114">
        <f t="shared" si="109"/>
        <v>0</v>
      </c>
      <c r="T114">
        <f t="shared" si="109"/>
        <v>0</v>
      </c>
      <c r="U114">
        <f t="shared" si="109"/>
        <v>0</v>
      </c>
      <c r="V114">
        <f t="shared" si="109"/>
        <v>0</v>
      </c>
      <c r="W114">
        <f t="shared" si="109"/>
        <v>0</v>
      </c>
      <c r="Y114" s="4">
        <v>1988</v>
      </c>
      <c r="Z114">
        <f t="shared" si="110"/>
        <v>0</v>
      </c>
      <c r="AA114">
        <f t="shared" si="110"/>
        <v>0</v>
      </c>
      <c r="AB114">
        <f t="shared" si="110"/>
        <v>0</v>
      </c>
      <c r="AC114">
        <f t="shared" si="110"/>
        <v>0</v>
      </c>
      <c r="AD114">
        <f t="shared" si="110"/>
        <v>0</v>
      </c>
      <c r="AE114">
        <f t="shared" si="110"/>
        <v>0</v>
      </c>
      <c r="AG114" s="4">
        <v>1988</v>
      </c>
      <c r="AH114">
        <f t="shared" si="111"/>
        <v>0</v>
      </c>
      <c r="AI114">
        <f t="shared" si="111"/>
        <v>0</v>
      </c>
      <c r="AJ114">
        <f t="shared" si="111"/>
        <v>0</v>
      </c>
      <c r="AK114">
        <f t="shared" si="111"/>
        <v>0</v>
      </c>
      <c r="AL114">
        <f t="shared" si="111"/>
        <v>0</v>
      </c>
      <c r="AM114">
        <f t="shared" si="111"/>
        <v>0</v>
      </c>
      <c r="AO114" s="4">
        <v>1988</v>
      </c>
      <c r="AP114">
        <f t="shared" si="112"/>
        <v>0</v>
      </c>
      <c r="AQ114">
        <f t="shared" si="112"/>
        <v>0</v>
      </c>
      <c r="AR114">
        <f t="shared" si="112"/>
        <v>0</v>
      </c>
      <c r="AS114">
        <f t="shared" si="112"/>
        <v>0</v>
      </c>
      <c r="AT114">
        <f t="shared" si="112"/>
        <v>0</v>
      </c>
      <c r="AU114">
        <f t="shared" si="112"/>
        <v>0</v>
      </c>
    </row>
    <row r="115" spans="1:47" ht="12.75">
      <c r="A115" s="4">
        <v>1989</v>
      </c>
      <c r="B115">
        <f t="shared" si="107"/>
        <v>171</v>
      </c>
      <c r="C115">
        <f t="shared" si="107"/>
        <v>617</v>
      </c>
      <c r="D115">
        <f t="shared" si="107"/>
        <v>267</v>
      </c>
      <c r="E115">
        <f t="shared" si="107"/>
        <v>98</v>
      </c>
      <c r="F115">
        <f t="shared" si="107"/>
        <v>177</v>
      </c>
      <c r="G115">
        <f t="shared" si="107"/>
        <v>1330</v>
      </c>
      <c r="I115" s="4">
        <v>1989</v>
      </c>
      <c r="J115">
        <f t="shared" si="108"/>
        <v>165</v>
      </c>
      <c r="K115">
        <f t="shared" si="108"/>
        <v>587</v>
      </c>
      <c r="L115">
        <f t="shared" si="108"/>
        <v>212</v>
      </c>
      <c r="M115">
        <f t="shared" si="108"/>
        <v>220</v>
      </c>
      <c r="N115">
        <f t="shared" si="108"/>
        <v>144</v>
      </c>
      <c r="O115">
        <f t="shared" si="108"/>
        <v>1328</v>
      </c>
      <c r="Q115" s="4">
        <v>1989</v>
      </c>
      <c r="R115">
        <f t="shared" si="109"/>
        <v>0</v>
      </c>
      <c r="S115">
        <f t="shared" si="109"/>
        <v>0</v>
      </c>
      <c r="T115">
        <f t="shared" si="109"/>
        <v>0</v>
      </c>
      <c r="U115">
        <f t="shared" si="109"/>
        <v>0</v>
      </c>
      <c r="V115">
        <f t="shared" si="109"/>
        <v>0</v>
      </c>
      <c r="W115">
        <f t="shared" si="109"/>
        <v>0</v>
      </c>
      <c r="Y115" s="4">
        <v>1989</v>
      </c>
      <c r="Z115">
        <f t="shared" si="110"/>
        <v>0</v>
      </c>
      <c r="AA115">
        <f t="shared" si="110"/>
        <v>0</v>
      </c>
      <c r="AB115">
        <f t="shared" si="110"/>
        <v>0</v>
      </c>
      <c r="AC115">
        <f t="shared" si="110"/>
        <v>0</v>
      </c>
      <c r="AD115">
        <f t="shared" si="110"/>
        <v>0</v>
      </c>
      <c r="AE115">
        <f t="shared" si="110"/>
        <v>0</v>
      </c>
      <c r="AG115" s="4">
        <v>1989</v>
      </c>
      <c r="AH115">
        <f t="shared" si="111"/>
        <v>0</v>
      </c>
      <c r="AI115">
        <f t="shared" si="111"/>
        <v>0</v>
      </c>
      <c r="AJ115">
        <f t="shared" si="111"/>
        <v>0</v>
      </c>
      <c r="AK115">
        <f t="shared" si="111"/>
        <v>0</v>
      </c>
      <c r="AL115">
        <f t="shared" si="111"/>
        <v>0</v>
      </c>
      <c r="AM115">
        <f t="shared" si="111"/>
        <v>0</v>
      </c>
      <c r="AO115" s="4">
        <v>1989</v>
      </c>
      <c r="AP115">
        <f t="shared" si="112"/>
        <v>0</v>
      </c>
      <c r="AQ115">
        <f t="shared" si="112"/>
        <v>0</v>
      </c>
      <c r="AR115">
        <f t="shared" si="112"/>
        <v>0</v>
      </c>
      <c r="AS115">
        <f t="shared" si="112"/>
        <v>0</v>
      </c>
      <c r="AT115">
        <f t="shared" si="112"/>
        <v>0</v>
      </c>
      <c r="AU115">
        <f t="shared" si="112"/>
        <v>0</v>
      </c>
    </row>
    <row r="116" spans="1:47" ht="12.75">
      <c r="A116" s="4">
        <v>1990</v>
      </c>
      <c r="B116">
        <f t="shared" si="107"/>
        <v>165</v>
      </c>
      <c r="C116">
        <f t="shared" si="107"/>
        <v>636</v>
      </c>
      <c r="D116">
        <f t="shared" si="107"/>
        <v>251</v>
      </c>
      <c r="E116">
        <f t="shared" si="107"/>
        <v>94</v>
      </c>
      <c r="F116">
        <f t="shared" si="107"/>
        <v>176</v>
      </c>
      <c r="G116">
        <f t="shared" si="107"/>
        <v>1322</v>
      </c>
      <c r="I116" s="4">
        <v>1990</v>
      </c>
      <c r="J116">
        <f t="shared" si="108"/>
        <v>156</v>
      </c>
      <c r="K116">
        <f t="shared" si="108"/>
        <v>690</v>
      </c>
      <c r="L116">
        <f t="shared" si="108"/>
        <v>185</v>
      </c>
      <c r="M116">
        <f t="shared" si="108"/>
        <v>729</v>
      </c>
      <c r="N116">
        <f t="shared" si="108"/>
        <v>124</v>
      </c>
      <c r="O116">
        <f t="shared" si="108"/>
        <v>1884</v>
      </c>
      <c r="Q116" s="4">
        <v>1990</v>
      </c>
      <c r="R116">
        <f t="shared" si="109"/>
        <v>0</v>
      </c>
      <c r="S116">
        <f t="shared" si="109"/>
        <v>0</v>
      </c>
      <c r="T116">
        <f t="shared" si="109"/>
        <v>0</v>
      </c>
      <c r="U116">
        <f t="shared" si="109"/>
        <v>0</v>
      </c>
      <c r="V116">
        <f t="shared" si="109"/>
        <v>0</v>
      </c>
      <c r="W116">
        <f t="shared" si="109"/>
        <v>0</v>
      </c>
      <c r="Y116" s="4">
        <v>1990</v>
      </c>
      <c r="Z116">
        <f t="shared" si="110"/>
        <v>0</v>
      </c>
      <c r="AA116">
        <f t="shared" si="110"/>
        <v>0</v>
      </c>
      <c r="AB116">
        <f t="shared" si="110"/>
        <v>0</v>
      </c>
      <c r="AC116">
        <f t="shared" si="110"/>
        <v>0</v>
      </c>
      <c r="AD116">
        <f t="shared" si="110"/>
        <v>0</v>
      </c>
      <c r="AE116">
        <f t="shared" si="110"/>
        <v>0</v>
      </c>
      <c r="AG116" s="4">
        <v>1990</v>
      </c>
      <c r="AH116">
        <f t="shared" si="111"/>
        <v>0</v>
      </c>
      <c r="AI116">
        <f t="shared" si="111"/>
        <v>0</v>
      </c>
      <c r="AJ116">
        <f t="shared" si="111"/>
        <v>0</v>
      </c>
      <c r="AK116">
        <f t="shared" si="111"/>
        <v>0</v>
      </c>
      <c r="AL116">
        <f t="shared" si="111"/>
        <v>0</v>
      </c>
      <c r="AM116">
        <f t="shared" si="111"/>
        <v>0</v>
      </c>
      <c r="AO116" s="4">
        <v>1990</v>
      </c>
      <c r="AP116">
        <f t="shared" si="112"/>
        <v>0</v>
      </c>
      <c r="AQ116">
        <f t="shared" si="112"/>
        <v>0</v>
      </c>
      <c r="AR116">
        <f t="shared" si="112"/>
        <v>0</v>
      </c>
      <c r="AS116">
        <f t="shared" si="112"/>
        <v>0</v>
      </c>
      <c r="AT116">
        <f t="shared" si="112"/>
        <v>0</v>
      </c>
      <c r="AU116">
        <f t="shared" si="112"/>
        <v>0</v>
      </c>
    </row>
    <row r="117" spans="1:47" ht="12.75">
      <c r="A117" s="4">
        <v>1991</v>
      </c>
      <c r="B117">
        <f t="shared" si="107"/>
        <v>180</v>
      </c>
      <c r="C117">
        <f t="shared" si="107"/>
        <v>664</v>
      </c>
      <c r="D117">
        <f t="shared" si="107"/>
        <v>265</v>
      </c>
      <c r="E117">
        <f t="shared" si="107"/>
        <v>109</v>
      </c>
      <c r="F117">
        <f t="shared" si="107"/>
        <v>253</v>
      </c>
      <c r="G117">
        <f t="shared" si="107"/>
        <v>1471</v>
      </c>
      <c r="I117" s="4">
        <v>1991</v>
      </c>
      <c r="J117">
        <f t="shared" si="108"/>
        <v>214</v>
      </c>
      <c r="K117">
        <f t="shared" si="108"/>
        <v>897</v>
      </c>
      <c r="L117">
        <f t="shared" si="108"/>
        <v>179</v>
      </c>
      <c r="M117">
        <f t="shared" si="108"/>
        <v>732</v>
      </c>
      <c r="N117">
        <f t="shared" si="108"/>
        <v>167</v>
      </c>
      <c r="O117">
        <f t="shared" si="108"/>
        <v>2189</v>
      </c>
      <c r="Q117" s="4">
        <v>1991</v>
      </c>
      <c r="R117">
        <f t="shared" si="109"/>
        <v>0</v>
      </c>
      <c r="S117">
        <f t="shared" si="109"/>
        <v>0</v>
      </c>
      <c r="T117">
        <f t="shared" si="109"/>
        <v>0</v>
      </c>
      <c r="U117">
        <f t="shared" si="109"/>
        <v>0</v>
      </c>
      <c r="V117">
        <f t="shared" si="109"/>
        <v>0</v>
      </c>
      <c r="W117">
        <f t="shared" si="109"/>
        <v>0</v>
      </c>
      <c r="Y117" s="4">
        <v>1991</v>
      </c>
      <c r="Z117">
        <f t="shared" si="110"/>
        <v>0</v>
      </c>
      <c r="AA117">
        <f t="shared" si="110"/>
        <v>0</v>
      </c>
      <c r="AB117">
        <f t="shared" si="110"/>
        <v>0</v>
      </c>
      <c r="AC117">
        <f t="shared" si="110"/>
        <v>0</v>
      </c>
      <c r="AD117">
        <f t="shared" si="110"/>
        <v>0</v>
      </c>
      <c r="AE117">
        <f t="shared" si="110"/>
        <v>0</v>
      </c>
      <c r="AG117" s="4">
        <v>1991</v>
      </c>
      <c r="AH117">
        <f t="shared" si="111"/>
        <v>0</v>
      </c>
      <c r="AI117">
        <f t="shared" si="111"/>
        <v>0</v>
      </c>
      <c r="AJ117">
        <f t="shared" si="111"/>
        <v>0</v>
      </c>
      <c r="AK117">
        <f t="shared" si="111"/>
        <v>0</v>
      </c>
      <c r="AL117">
        <f t="shared" si="111"/>
        <v>0</v>
      </c>
      <c r="AM117">
        <f t="shared" si="111"/>
        <v>0</v>
      </c>
      <c r="AO117" s="4">
        <v>1991</v>
      </c>
      <c r="AP117">
        <f t="shared" si="112"/>
        <v>0</v>
      </c>
      <c r="AQ117">
        <f t="shared" si="112"/>
        <v>0</v>
      </c>
      <c r="AR117">
        <f t="shared" si="112"/>
        <v>0</v>
      </c>
      <c r="AS117">
        <f t="shared" si="112"/>
        <v>0</v>
      </c>
      <c r="AT117">
        <f t="shared" si="112"/>
        <v>0</v>
      </c>
      <c r="AU117">
        <f t="shared" si="112"/>
        <v>0</v>
      </c>
    </row>
    <row r="118" spans="1:47" ht="12.75">
      <c r="A118" s="4">
        <v>1992</v>
      </c>
      <c r="B118">
        <f t="shared" si="107"/>
        <v>816</v>
      </c>
      <c r="C118">
        <f t="shared" si="107"/>
        <v>1545</v>
      </c>
      <c r="D118">
        <f t="shared" si="107"/>
        <v>713</v>
      </c>
      <c r="E118">
        <f t="shared" si="107"/>
        <v>440</v>
      </c>
      <c r="F118">
        <f t="shared" si="107"/>
        <v>288</v>
      </c>
      <c r="G118">
        <f t="shared" si="107"/>
        <v>3802</v>
      </c>
      <c r="I118" s="4">
        <v>1992</v>
      </c>
      <c r="J118">
        <f t="shared" si="108"/>
        <v>919</v>
      </c>
      <c r="K118">
        <f t="shared" si="108"/>
        <v>1651</v>
      </c>
      <c r="L118">
        <f t="shared" si="108"/>
        <v>487</v>
      </c>
      <c r="M118">
        <f t="shared" si="108"/>
        <v>2183</v>
      </c>
      <c r="N118">
        <f t="shared" si="108"/>
        <v>164</v>
      </c>
      <c r="O118">
        <f t="shared" si="108"/>
        <v>5404</v>
      </c>
      <c r="Q118" s="4">
        <v>1992</v>
      </c>
      <c r="R118">
        <f t="shared" si="109"/>
        <v>3</v>
      </c>
      <c r="S118">
        <f t="shared" si="109"/>
        <v>3</v>
      </c>
      <c r="T118">
        <f t="shared" si="109"/>
        <v>0</v>
      </c>
      <c r="U118">
        <f t="shared" si="109"/>
        <v>0</v>
      </c>
      <c r="V118">
        <f t="shared" si="109"/>
        <v>0</v>
      </c>
      <c r="W118">
        <f t="shared" si="109"/>
        <v>6</v>
      </c>
      <c r="Y118" s="4">
        <v>1992</v>
      </c>
      <c r="Z118">
        <f t="shared" si="110"/>
        <v>4</v>
      </c>
      <c r="AA118">
        <f t="shared" si="110"/>
        <v>3</v>
      </c>
      <c r="AB118">
        <f t="shared" si="110"/>
        <v>0</v>
      </c>
      <c r="AC118">
        <f t="shared" si="110"/>
        <v>0</v>
      </c>
      <c r="AD118">
        <f t="shared" si="110"/>
        <v>0</v>
      </c>
      <c r="AE118">
        <f t="shared" si="110"/>
        <v>7</v>
      </c>
      <c r="AG118" s="4">
        <v>1992</v>
      </c>
      <c r="AH118">
        <f t="shared" si="111"/>
        <v>0</v>
      </c>
      <c r="AI118">
        <f t="shared" si="111"/>
        <v>0</v>
      </c>
      <c r="AJ118">
        <f t="shared" si="111"/>
        <v>0</v>
      </c>
      <c r="AK118">
        <f t="shared" si="111"/>
        <v>0</v>
      </c>
      <c r="AL118">
        <f t="shared" si="111"/>
        <v>0</v>
      </c>
      <c r="AM118">
        <f t="shared" si="111"/>
        <v>0</v>
      </c>
      <c r="AO118" s="4">
        <v>1992</v>
      </c>
      <c r="AP118">
        <f t="shared" si="112"/>
        <v>0</v>
      </c>
      <c r="AQ118">
        <f t="shared" si="112"/>
        <v>0</v>
      </c>
      <c r="AR118">
        <f t="shared" si="112"/>
        <v>0</v>
      </c>
      <c r="AS118">
        <f t="shared" si="112"/>
        <v>0</v>
      </c>
      <c r="AT118">
        <f t="shared" si="112"/>
        <v>0</v>
      </c>
      <c r="AU118">
        <f t="shared" si="112"/>
        <v>0</v>
      </c>
    </row>
    <row r="119" spans="1:47" ht="12.75">
      <c r="A119" s="4">
        <v>1993</v>
      </c>
      <c r="B119">
        <f aca="true" t="shared" si="113" ref="B119:G125">B98+B56+B35</f>
        <v>733</v>
      </c>
      <c r="C119">
        <f t="shared" si="113"/>
        <v>1067</v>
      </c>
      <c r="D119">
        <f t="shared" si="113"/>
        <v>730</v>
      </c>
      <c r="E119">
        <f t="shared" si="113"/>
        <v>387</v>
      </c>
      <c r="F119">
        <f t="shared" si="113"/>
        <v>281</v>
      </c>
      <c r="G119">
        <f t="shared" si="113"/>
        <v>3198</v>
      </c>
      <c r="I119" s="4">
        <v>1993</v>
      </c>
      <c r="J119">
        <f aca="true" t="shared" si="114" ref="J119:O125">J98+J56+J35</f>
        <v>896</v>
      </c>
      <c r="K119">
        <f t="shared" si="114"/>
        <v>1337</v>
      </c>
      <c r="L119">
        <f t="shared" si="114"/>
        <v>634</v>
      </c>
      <c r="M119">
        <f t="shared" si="114"/>
        <v>1354</v>
      </c>
      <c r="N119">
        <f t="shared" si="114"/>
        <v>203</v>
      </c>
      <c r="O119">
        <f t="shared" si="114"/>
        <v>4424</v>
      </c>
      <c r="Q119" s="4">
        <v>1993</v>
      </c>
      <c r="R119">
        <f aca="true" t="shared" si="115" ref="R119:W125">R98+R56+R35</f>
        <v>2</v>
      </c>
      <c r="S119">
        <f t="shared" si="115"/>
        <v>0</v>
      </c>
      <c r="T119">
        <f t="shared" si="115"/>
        <v>1</v>
      </c>
      <c r="U119">
        <f t="shared" si="115"/>
        <v>0</v>
      </c>
      <c r="V119">
        <f t="shared" si="115"/>
        <v>0</v>
      </c>
      <c r="W119">
        <f t="shared" si="115"/>
        <v>3</v>
      </c>
      <c r="Y119" s="4">
        <v>1993</v>
      </c>
      <c r="Z119">
        <f aca="true" t="shared" si="116" ref="Z119:AE125">Z98+Z56+Z35</f>
        <v>2</v>
      </c>
      <c r="AA119">
        <f t="shared" si="116"/>
        <v>3</v>
      </c>
      <c r="AB119">
        <f t="shared" si="116"/>
        <v>1</v>
      </c>
      <c r="AC119">
        <f t="shared" si="116"/>
        <v>1</v>
      </c>
      <c r="AD119">
        <f t="shared" si="116"/>
        <v>0</v>
      </c>
      <c r="AE119">
        <f t="shared" si="116"/>
        <v>7</v>
      </c>
      <c r="AG119" s="4">
        <v>1993</v>
      </c>
      <c r="AH119">
        <f aca="true" t="shared" si="117" ref="AH119:AM125">AH98+AH56+AH35</f>
        <v>0</v>
      </c>
      <c r="AI119">
        <f t="shared" si="117"/>
        <v>0</v>
      </c>
      <c r="AJ119">
        <f t="shared" si="117"/>
        <v>0</v>
      </c>
      <c r="AK119">
        <f t="shared" si="117"/>
        <v>0</v>
      </c>
      <c r="AL119">
        <f t="shared" si="117"/>
        <v>0</v>
      </c>
      <c r="AM119">
        <f t="shared" si="117"/>
        <v>0</v>
      </c>
      <c r="AO119" s="4">
        <v>1993</v>
      </c>
      <c r="AP119">
        <f aca="true" t="shared" si="118" ref="AP119:AU125">AP98+AP56+AP35</f>
        <v>0</v>
      </c>
      <c r="AQ119">
        <f t="shared" si="118"/>
        <v>0</v>
      </c>
      <c r="AR119">
        <f t="shared" si="118"/>
        <v>0</v>
      </c>
      <c r="AS119">
        <f t="shared" si="118"/>
        <v>0</v>
      </c>
      <c r="AT119">
        <f t="shared" si="118"/>
        <v>0</v>
      </c>
      <c r="AU119">
        <f t="shared" si="118"/>
        <v>0</v>
      </c>
    </row>
    <row r="120" spans="1:47" ht="12.75">
      <c r="A120" s="4">
        <v>1994</v>
      </c>
      <c r="B120">
        <f t="shared" si="113"/>
        <v>829</v>
      </c>
      <c r="C120">
        <f t="shared" si="113"/>
        <v>1488</v>
      </c>
      <c r="D120">
        <f t="shared" si="113"/>
        <v>827</v>
      </c>
      <c r="E120">
        <f t="shared" si="113"/>
        <v>412</v>
      </c>
      <c r="F120">
        <f t="shared" si="113"/>
        <v>399</v>
      </c>
      <c r="G120">
        <f t="shared" si="113"/>
        <v>3955</v>
      </c>
      <c r="I120" s="4">
        <v>1994</v>
      </c>
      <c r="J120">
        <f t="shared" si="114"/>
        <v>960</v>
      </c>
      <c r="K120">
        <f t="shared" si="114"/>
        <v>1887</v>
      </c>
      <c r="L120">
        <f t="shared" si="114"/>
        <v>809</v>
      </c>
      <c r="M120">
        <f t="shared" si="114"/>
        <v>1793</v>
      </c>
      <c r="N120">
        <f t="shared" si="114"/>
        <v>315</v>
      </c>
      <c r="O120">
        <f t="shared" si="114"/>
        <v>5764</v>
      </c>
      <c r="Q120" s="4">
        <v>1994</v>
      </c>
      <c r="R120">
        <f t="shared" si="115"/>
        <v>3</v>
      </c>
      <c r="S120">
        <f t="shared" si="115"/>
        <v>2</v>
      </c>
      <c r="T120">
        <f t="shared" si="115"/>
        <v>0</v>
      </c>
      <c r="U120">
        <f t="shared" si="115"/>
        <v>0</v>
      </c>
      <c r="V120">
        <f t="shared" si="115"/>
        <v>1</v>
      </c>
      <c r="W120">
        <f t="shared" si="115"/>
        <v>6</v>
      </c>
      <c r="Y120" s="4">
        <v>1994</v>
      </c>
      <c r="Z120">
        <f t="shared" si="116"/>
        <v>1</v>
      </c>
      <c r="AA120">
        <f t="shared" si="116"/>
        <v>1</v>
      </c>
      <c r="AB120">
        <f t="shared" si="116"/>
        <v>0</v>
      </c>
      <c r="AC120">
        <f t="shared" si="116"/>
        <v>1</v>
      </c>
      <c r="AD120">
        <f t="shared" si="116"/>
        <v>0</v>
      </c>
      <c r="AE120">
        <f t="shared" si="116"/>
        <v>3</v>
      </c>
      <c r="AG120" s="4">
        <v>1994</v>
      </c>
      <c r="AH120">
        <f t="shared" si="117"/>
        <v>0</v>
      </c>
      <c r="AI120">
        <f t="shared" si="117"/>
        <v>0</v>
      </c>
      <c r="AJ120">
        <f t="shared" si="117"/>
        <v>0</v>
      </c>
      <c r="AK120">
        <f t="shared" si="117"/>
        <v>0</v>
      </c>
      <c r="AL120">
        <f t="shared" si="117"/>
        <v>0</v>
      </c>
      <c r="AM120">
        <f t="shared" si="117"/>
        <v>0</v>
      </c>
      <c r="AO120" s="4">
        <v>1994</v>
      </c>
      <c r="AP120">
        <f t="shared" si="118"/>
        <v>0</v>
      </c>
      <c r="AQ120">
        <f t="shared" si="118"/>
        <v>0</v>
      </c>
      <c r="AR120">
        <f t="shared" si="118"/>
        <v>0</v>
      </c>
      <c r="AS120">
        <f t="shared" si="118"/>
        <v>0</v>
      </c>
      <c r="AT120">
        <f t="shared" si="118"/>
        <v>0</v>
      </c>
      <c r="AU120">
        <f t="shared" si="118"/>
        <v>0</v>
      </c>
    </row>
    <row r="121" spans="1:47" ht="12.75">
      <c r="A121" s="4">
        <v>1995</v>
      </c>
      <c r="B121">
        <f t="shared" si="113"/>
        <v>904</v>
      </c>
      <c r="C121">
        <f t="shared" si="113"/>
        <v>1621</v>
      </c>
      <c r="D121">
        <f t="shared" si="113"/>
        <v>875</v>
      </c>
      <c r="E121">
        <f t="shared" si="113"/>
        <v>486</v>
      </c>
      <c r="F121">
        <f t="shared" si="113"/>
        <v>419</v>
      </c>
      <c r="G121">
        <f t="shared" si="113"/>
        <v>4305</v>
      </c>
      <c r="I121" s="4">
        <v>1995</v>
      </c>
      <c r="J121">
        <f t="shared" si="114"/>
        <v>1115</v>
      </c>
      <c r="K121">
        <f t="shared" si="114"/>
        <v>1905</v>
      </c>
      <c r="L121">
        <f t="shared" si="114"/>
        <v>852</v>
      </c>
      <c r="M121">
        <f t="shared" si="114"/>
        <v>2121</v>
      </c>
      <c r="N121">
        <f t="shared" si="114"/>
        <v>299</v>
      </c>
      <c r="O121">
        <f t="shared" si="114"/>
        <v>6292</v>
      </c>
      <c r="Q121" s="4">
        <v>1995</v>
      </c>
      <c r="R121">
        <f t="shared" si="115"/>
        <v>5</v>
      </c>
      <c r="S121">
        <f t="shared" si="115"/>
        <v>4</v>
      </c>
      <c r="T121">
        <f t="shared" si="115"/>
        <v>0</v>
      </c>
      <c r="U121">
        <f t="shared" si="115"/>
        <v>0</v>
      </c>
      <c r="V121">
        <f t="shared" si="115"/>
        <v>1</v>
      </c>
      <c r="W121">
        <f t="shared" si="115"/>
        <v>10</v>
      </c>
      <c r="Y121" s="4">
        <v>1995</v>
      </c>
      <c r="Z121">
        <f t="shared" si="116"/>
        <v>2</v>
      </c>
      <c r="AA121">
        <f t="shared" si="116"/>
        <v>1</v>
      </c>
      <c r="AB121">
        <f t="shared" si="116"/>
        <v>0</v>
      </c>
      <c r="AC121">
        <f t="shared" si="116"/>
        <v>1</v>
      </c>
      <c r="AD121">
        <f t="shared" si="116"/>
        <v>1</v>
      </c>
      <c r="AE121">
        <f t="shared" si="116"/>
        <v>5</v>
      </c>
      <c r="AG121" s="4">
        <v>1995</v>
      </c>
      <c r="AH121">
        <f t="shared" si="117"/>
        <v>0</v>
      </c>
      <c r="AI121">
        <f t="shared" si="117"/>
        <v>0</v>
      </c>
      <c r="AJ121">
        <f t="shared" si="117"/>
        <v>0</v>
      </c>
      <c r="AK121">
        <f t="shared" si="117"/>
        <v>0</v>
      </c>
      <c r="AL121">
        <f t="shared" si="117"/>
        <v>0</v>
      </c>
      <c r="AM121">
        <f t="shared" si="117"/>
        <v>0</v>
      </c>
      <c r="AO121" s="4">
        <v>1995</v>
      </c>
      <c r="AP121">
        <f t="shared" si="118"/>
        <v>0</v>
      </c>
      <c r="AQ121">
        <f t="shared" si="118"/>
        <v>0</v>
      </c>
      <c r="AR121">
        <f t="shared" si="118"/>
        <v>0</v>
      </c>
      <c r="AS121">
        <f t="shared" si="118"/>
        <v>0</v>
      </c>
      <c r="AT121">
        <f t="shared" si="118"/>
        <v>0</v>
      </c>
      <c r="AU121">
        <f t="shared" si="118"/>
        <v>0</v>
      </c>
    </row>
    <row r="122" spans="1:47" ht="12.75">
      <c r="A122" s="4">
        <v>1996</v>
      </c>
      <c r="B122">
        <f t="shared" si="113"/>
        <v>847</v>
      </c>
      <c r="C122">
        <f t="shared" si="113"/>
        <v>1698</v>
      </c>
      <c r="D122">
        <f t="shared" si="113"/>
        <v>1033</v>
      </c>
      <c r="E122">
        <f t="shared" si="113"/>
        <v>528</v>
      </c>
      <c r="F122">
        <f t="shared" si="113"/>
        <v>443</v>
      </c>
      <c r="G122">
        <f t="shared" si="113"/>
        <v>4549</v>
      </c>
      <c r="I122" s="4">
        <v>1996</v>
      </c>
      <c r="J122">
        <f t="shared" si="114"/>
        <v>1063</v>
      </c>
      <c r="K122">
        <f t="shared" si="114"/>
        <v>1946</v>
      </c>
      <c r="L122">
        <f t="shared" si="114"/>
        <v>943</v>
      </c>
      <c r="M122">
        <f t="shared" si="114"/>
        <v>2233</v>
      </c>
      <c r="N122">
        <f t="shared" si="114"/>
        <v>311</v>
      </c>
      <c r="O122">
        <f t="shared" si="114"/>
        <v>6496</v>
      </c>
      <c r="Q122" s="4">
        <v>1996</v>
      </c>
      <c r="R122">
        <f t="shared" si="115"/>
        <v>1</v>
      </c>
      <c r="S122">
        <f t="shared" si="115"/>
        <v>0</v>
      </c>
      <c r="T122">
        <f t="shared" si="115"/>
        <v>1</v>
      </c>
      <c r="U122">
        <f t="shared" si="115"/>
        <v>0</v>
      </c>
      <c r="V122">
        <f t="shared" si="115"/>
        <v>1</v>
      </c>
      <c r="W122">
        <f t="shared" si="115"/>
        <v>3</v>
      </c>
      <c r="Y122" s="4">
        <v>1996</v>
      </c>
      <c r="Z122">
        <f t="shared" si="116"/>
        <v>3</v>
      </c>
      <c r="AA122">
        <f t="shared" si="116"/>
        <v>6</v>
      </c>
      <c r="AB122">
        <f t="shared" si="116"/>
        <v>0</v>
      </c>
      <c r="AC122">
        <f t="shared" si="116"/>
        <v>0</v>
      </c>
      <c r="AD122">
        <f t="shared" si="116"/>
        <v>0</v>
      </c>
      <c r="AE122">
        <f t="shared" si="116"/>
        <v>9</v>
      </c>
      <c r="AG122" s="4">
        <v>1996</v>
      </c>
      <c r="AH122">
        <f t="shared" si="117"/>
        <v>0</v>
      </c>
      <c r="AI122">
        <f t="shared" si="117"/>
        <v>0</v>
      </c>
      <c r="AJ122">
        <f t="shared" si="117"/>
        <v>0</v>
      </c>
      <c r="AK122">
        <f t="shared" si="117"/>
        <v>0</v>
      </c>
      <c r="AL122">
        <f t="shared" si="117"/>
        <v>0</v>
      </c>
      <c r="AM122">
        <f t="shared" si="117"/>
        <v>0</v>
      </c>
      <c r="AO122" s="4">
        <v>1996</v>
      </c>
      <c r="AP122">
        <f t="shared" si="118"/>
        <v>0</v>
      </c>
      <c r="AQ122">
        <f t="shared" si="118"/>
        <v>0</v>
      </c>
      <c r="AR122">
        <f t="shared" si="118"/>
        <v>0</v>
      </c>
      <c r="AS122">
        <f t="shared" si="118"/>
        <v>0</v>
      </c>
      <c r="AT122">
        <f t="shared" si="118"/>
        <v>0</v>
      </c>
      <c r="AU122">
        <f t="shared" si="118"/>
        <v>0</v>
      </c>
    </row>
    <row r="123" spans="1:47" ht="12.75">
      <c r="A123" s="4">
        <v>1997</v>
      </c>
      <c r="B123">
        <f t="shared" si="113"/>
        <v>908</v>
      </c>
      <c r="C123">
        <f t="shared" si="113"/>
        <v>1727</v>
      </c>
      <c r="D123">
        <f t="shared" si="113"/>
        <v>1163</v>
      </c>
      <c r="E123">
        <f t="shared" si="113"/>
        <v>583</v>
      </c>
      <c r="F123">
        <f t="shared" si="113"/>
        <v>462</v>
      </c>
      <c r="G123">
        <f t="shared" si="113"/>
        <v>4843</v>
      </c>
      <c r="I123" s="4">
        <v>1997</v>
      </c>
      <c r="J123">
        <f t="shared" si="114"/>
        <v>1224</v>
      </c>
      <c r="K123">
        <f t="shared" si="114"/>
        <v>2201</v>
      </c>
      <c r="L123">
        <f t="shared" si="114"/>
        <v>1006</v>
      </c>
      <c r="M123">
        <f t="shared" si="114"/>
        <v>2507</v>
      </c>
      <c r="N123">
        <f t="shared" si="114"/>
        <v>320</v>
      </c>
      <c r="O123">
        <f t="shared" si="114"/>
        <v>7258</v>
      </c>
      <c r="Q123" s="4">
        <v>1997</v>
      </c>
      <c r="R123">
        <f t="shared" si="115"/>
        <v>2</v>
      </c>
      <c r="S123">
        <f t="shared" si="115"/>
        <v>3</v>
      </c>
      <c r="T123">
        <f t="shared" si="115"/>
        <v>1</v>
      </c>
      <c r="U123">
        <f t="shared" si="115"/>
        <v>0</v>
      </c>
      <c r="V123">
        <f t="shared" si="115"/>
        <v>0</v>
      </c>
      <c r="W123">
        <f t="shared" si="115"/>
        <v>6</v>
      </c>
      <c r="Y123" s="4">
        <v>1997</v>
      </c>
      <c r="Z123">
        <f t="shared" si="116"/>
        <v>4</v>
      </c>
      <c r="AA123">
        <f t="shared" si="116"/>
        <v>3</v>
      </c>
      <c r="AB123">
        <f t="shared" si="116"/>
        <v>2</v>
      </c>
      <c r="AC123">
        <f t="shared" si="116"/>
        <v>2</v>
      </c>
      <c r="AD123">
        <f t="shared" si="116"/>
        <v>0</v>
      </c>
      <c r="AE123">
        <f t="shared" si="116"/>
        <v>11</v>
      </c>
      <c r="AG123" s="4">
        <v>1997</v>
      </c>
      <c r="AH123">
        <f t="shared" si="117"/>
        <v>0</v>
      </c>
      <c r="AI123">
        <f t="shared" si="117"/>
        <v>0</v>
      </c>
      <c r="AJ123">
        <f t="shared" si="117"/>
        <v>0</v>
      </c>
      <c r="AK123">
        <f t="shared" si="117"/>
        <v>0</v>
      </c>
      <c r="AL123">
        <f t="shared" si="117"/>
        <v>0</v>
      </c>
      <c r="AM123">
        <f t="shared" si="117"/>
        <v>0</v>
      </c>
      <c r="AO123" s="4">
        <v>1997</v>
      </c>
      <c r="AP123">
        <f t="shared" si="118"/>
        <v>0</v>
      </c>
      <c r="AQ123">
        <f t="shared" si="118"/>
        <v>0</v>
      </c>
      <c r="AR123">
        <f t="shared" si="118"/>
        <v>0</v>
      </c>
      <c r="AS123">
        <f t="shared" si="118"/>
        <v>0</v>
      </c>
      <c r="AT123">
        <f t="shared" si="118"/>
        <v>0</v>
      </c>
      <c r="AU123">
        <f t="shared" si="118"/>
        <v>0</v>
      </c>
    </row>
    <row r="124" spans="1:47" ht="12.75">
      <c r="A124" s="4">
        <v>1998</v>
      </c>
      <c r="B124">
        <f t="shared" si="113"/>
        <v>988</v>
      </c>
      <c r="C124">
        <f t="shared" si="113"/>
        <v>1788</v>
      </c>
      <c r="D124">
        <f t="shared" si="113"/>
        <v>1277</v>
      </c>
      <c r="E124">
        <f t="shared" si="113"/>
        <v>651</v>
      </c>
      <c r="F124">
        <f t="shared" si="113"/>
        <v>440</v>
      </c>
      <c r="G124">
        <f t="shared" si="113"/>
        <v>5144</v>
      </c>
      <c r="I124" s="4">
        <v>1998</v>
      </c>
      <c r="J124">
        <f t="shared" si="114"/>
        <v>1234</v>
      </c>
      <c r="K124">
        <f t="shared" si="114"/>
        <v>2178</v>
      </c>
      <c r="L124">
        <f t="shared" si="114"/>
        <v>1118</v>
      </c>
      <c r="M124">
        <f t="shared" si="114"/>
        <v>2616</v>
      </c>
      <c r="N124">
        <f t="shared" si="114"/>
        <v>342</v>
      </c>
      <c r="O124">
        <f t="shared" si="114"/>
        <v>7488</v>
      </c>
      <c r="Q124" s="4">
        <v>1998</v>
      </c>
      <c r="R124">
        <f t="shared" si="115"/>
        <v>1</v>
      </c>
      <c r="S124">
        <f t="shared" si="115"/>
        <v>4</v>
      </c>
      <c r="T124">
        <f t="shared" si="115"/>
        <v>3</v>
      </c>
      <c r="U124">
        <f t="shared" si="115"/>
        <v>2</v>
      </c>
      <c r="V124">
        <f t="shared" si="115"/>
        <v>0</v>
      </c>
      <c r="W124">
        <f t="shared" si="115"/>
        <v>10</v>
      </c>
      <c r="Y124" s="4">
        <v>1998</v>
      </c>
      <c r="Z124">
        <f t="shared" si="116"/>
        <v>7</v>
      </c>
      <c r="AA124">
        <f t="shared" si="116"/>
        <v>3</v>
      </c>
      <c r="AB124">
        <f t="shared" si="116"/>
        <v>1</v>
      </c>
      <c r="AC124">
        <f t="shared" si="116"/>
        <v>0</v>
      </c>
      <c r="AD124">
        <f t="shared" si="116"/>
        <v>2</v>
      </c>
      <c r="AE124">
        <f t="shared" si="116"/>
        <v>13</v>
      </c>
      <c r="AG124" s="4">
        <v>1998</v>
      </c>
      <c r="AH124">
        <f t="shared" si="117"/>
        <v>0</v>
      </c>
      <c r="AI124">
        <f t="shared" si="117"/>
        <v>0</v>
      </c>
      <c r="AJ124">
        <f t="shared" si="117"/>
        <v>0</v>
      </c>
      <c r="AK124">
        <f t="shared" si="117"/>
        <v>0</v>
      </c>
      <c r="AL124">
        <f t="shared" si="117"/>
        <v>0</v>
      </c>
      <c r="AM124">
        <f t="shared" si="117"/>
        <v>0</v>
      </c>
      <c r="AO124" s="4">
        <v>1998</v>
      </c>
      <c r="AP124">
        <f t="shared" si="118"/>
        <v>0</v>
      </c>
      <c r="AQ124">
        <f t="shared" si="118"/>
        <v>0</v>
      </c>
      <c r="AR124">
        <f t="shared" si="118"/>
        <v>0</v>
      </c>
      <c r="AS124">
        <f t="shared" si="118"/>
        <v>0</v>
      </c>
      <c r="AT124">
        <f t="shared" si="118"/>
        <v>0</v>
      </c>
      <c r="AU124">
        <f t="shared" si="118"/>
        <v>0</v>
      </c>
    </row>
    <row r="125" spans="1:47" ht="12.75">
      <c r="A125" s="4">
        <v>1999</v>
      </c>
      <c r="B125">
        <f t="shared" si="113"/>
        <v>295</v>
      </c>
      <c r="C125">
        <f t="shared" si="113"/>
        <v>834</v>
      </c>
      <c r="D125">
        <f t="shared" si="113"/>
        <v>593</v>
      </c>
      <c r="E125">
        <f t="shared" si="113"/>
        <v>299</v>
      </c>
      <c r="F125">
        <f t="shared" si="113"/>
        <v>172</v>
      </c>
      <c r="G125">
        <f t="shared" si="113"/>
        <v>2193</v>
      </c>
      <c r="I125" s="4">
        <v>1999</v>
      </c>
      <c r="J125">
        <f t="shared" si="114"/>
        <v>314</v>
      </c>
      <c r="K125">
        <f t="shared" si="114"/>
        <v>772</v>
      </c>
      <c r="L125">
        <f t="shared" si="114"/>
        <v>365</v>
      </c>
      <c r="M125">
        <f t="shared" si="114"/>
        <v>1266</v>
      </c>
      <c r="N125">
        <f t="shared" si="114"/>
        <v>73</v>
      </c>
      <c r="O125">
        <f t="shared" si="114"/>
        <v>2790</v>
      </c>
      <c r="Q125" s="4">
        <v>1999</v>
      </c>
      <c r="R125">
        <f t="shared" si="115"/>
        <v>2</v>
      </c>
      <c r="S125">
        <f t="shared" si="115"/>
        <v>1</v>
      </c>
      <c r="T125">
        <f t="shared" si="115"/>
        <v>0</v>
      </c>
      <c r="U125">
        <f t="shared" si="115"/>
        <v>2</v>
      </c>
      <c r="V125">
        <f t="shared" si="115"/>
        <v>0</v>
      </c>
      <c r="W125">
        <f t="shared" si="115"/>
        <v>5</v>
      </c>
      <c r="Y125" s="4">
        <v>1999</v>
      </c>
      <c r="Z125">
        <f t="shared" si="116"/>
        <v>0</v>
      </c>
      <c r="AA125">
        <f t="shared" si="116"/>
        <v>0</v>
      </c>
      <c r="AB125">
        <f t="shared" si="116"/>
        <v>0</v>
      </c>
      <c r="AC125">
        <f t="shared" si="116"/>
        <v>0</v>
      </c>
      <c r="AD125">
        <f t="shared" si="116"/>
        <v>0</v>
      </c>
      <c r="AE125">
        <f t="shared" si="116"/>
        <v>0</v>
      </c>
      <c r="AG125" s="4">
        <v>1999</v>
      </c>
      <c r="AH125">
        <f t="shared" si="117"/>
        <v>2</v>
      </c>
      <c r="AI125">
        <f t="shared" si="117"/>
        <v>2</v>
      </c>
      <c r="AJ125">
        <f t="shared" si="117"/>
        <v>2</v>
      </c>
      <c r="AK125">
        <f t="shared" si="117"/>
        <v>8</v>
      </c>
      <c r="AL125">
        <f t="shared" si="117"/>
        <v>1</v>
      </c>
      <c r="AM125">
        <f t="shared" si="117"/>
        <v>15</v>
      </c>
      <c r="AO125" s="4">
        <v>1999</v>
      </c>
      <c r="AP125">
        <f t="shared" si="118"/>
        <v>0</v>
      </c>
      <c r="AQ125">
        <f t="shared" si="118"/>
        <v>0</v>
      </c>
      <c r="AR125">
        <f t="shared" si="118"/>
        <v>0</v>
      </c>
      <c r="AS125">
        <f t="shared" si="118"/>
        <v>0</v>
      </c>
      <c r="AT125">
        <f t="shared" si="118"/>
        <v>0</v>
      </c>
      <c r="AU125">
        <f t="shared" si="118"/>
        <v>0</v>
      </c>
    </row>
    <row r="126" spans="1:47" ht="12.75">
      <c r="A126" s="4" t="s">
        <v>14</v>
      </c>
      <c r="B126" s="2">
        <f>SUM(B109:B125)</f>
        <v>7677</v>
      </c>
      <c r="C126" s="2">
        <f>SUM(C109:C125)</f>
        <v>17069</v>
      </c>
      <c r="D126" s="2">
        <f>SUM(D109:D125)</f>
        <v>9807</v>
      </c>
      <c r="E126" s="2">
        <f>SUM(E109:E125)</f>
        <v>4734</v>
      </c>
      <c r="F126" s="2">
        <f>SUM(F109:F125)</f>
        <v>4864</v>
      </c>
      <c r="G126">
        <f>SUM(B126:F126)</f>
        <v>44151</v>
      </c>
      <c r="I126" s="4" t="s">
        <v>14</v>
      </c>
      <c r="J126" s="2">
        <f>SUM(J109:J125)</f>
        <v>9011</v>
      </c>
      <c r="K126" s="2">
        <f>SUM(K109:K125)</f>
        <v>18707</v>
      </c>
      <c r="L126" s="2">
        <f>SUM(L109:L125)</f>
        <v>8015</v>
      </c>
      <c r="M126" s="2">
        <f>SUM(M109:M125)</f>
        <v>18126</v>
      </c>
      <c r="N126" s="2">
        <f>SUM(N109:N125)</f>
        <v>3306</v>
      </c>
      <c r="O126">
        <f>SUM(J126:N126)</f>
        <v>57165</v>
      </c>
      <c r="Q126" s="4" t="s">
        <v>14</v>
      </c>
      <c r="R126" s="2">
        <f>SUM(R109:R125)</f>
        <v>19</v>
      </c>
      <c r="S126" s="2">
        <f>SUM(S109:S125)</f>
        <v>17</v>
      </c>
      <c r="T126" s="2">
        <f>SUM(T109:T125)</f>
        <v>6</v>
      </c>
      <c r="U126" s="2">
        <f>SUM(U109:U125)</f>
        <v>4</v>
      </c>
      <c r="V126" s="2">
        <f>SUM(V109:V125)</f>
        <v>3</v>
      </c>
      <c r="W126">
        <f>SUM(R126:V126)</f>
        <v>49</v>
      </c>
      <c r="Y126" s="4" t="s">
        <v>14</v>
      </c>
      <c r="Z126" s="2">
        <f>SUM(Z109:Z125)</f>
        <v>23</v>
      </c>
      <c r="AA126" s="2">
        <f>SUM(AA109:AA125)</f>
        <v>20</v>
      </c>
      <c r="AB126" s="2">
        <f>SUM(AB109:AB125)</f>
        <v>4</v>
      </c>
      <c r="AC126" s="2">
        <f>SUM(AC109:AC125)</f>
        <v>5</v>
      </c>
      <c r="AD126" s="2">
        <f>SUM(AD109:AD125)</f>
        <v>3</v>
      </c>
      <c r="AE126">
        <f>SUM(Z126:AD126)</f>
        <v>55</v>
      </c>
      <c r="AG126" s="4" t="s">
        <v>14</v>
      </c>
      <c r="AH126" s="2">
        <f>SUM(AH109:AH125)</f>
        <v>2</v>
      </c>
      <c r="AI126" s="2">
        <f>SUM(AI109:AI125)</f>
        <v>2</v>
      </c>
      <c r="AJ126" s="2">
        <f>SUM(AJ109:AJ125)</f>
        <v>2</v>
      </c>
      <c r="AK126" s="2">
        <f>SUM(AK109:AK125)</f>
        <v>8</v>
      </c>
      <c r="AL126" s="2">
        <f>SUM(AL109:AL125)</f>
        <v>1</v>
      </c>
      <c r="AM126">
        <f>SUM(AH126:AL126)</f>
        <v>15</v>
      </c>
      <c r="AO126" s="4" t="s">
        <v>14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12</v>
      </c>
      <c r="I128" s="4" t="s">
        <v>13</v>
      </c>
      <c r="Q128" s="4" t="s">
        <v>29</v>
      </c>
      <c r="Y128" s="4" t="s">
        <v>30</v>
      </c>
      <c r="AG128" s="4" t="s">
        <v>27</v>
      </c>
      <c r="AO128" s="4" t="s">
        <v>28</v>
      </c>
    </row>
    <row r="129" spans="1:47" ht="12.75">
      <c r="A129" s="4" t="s">
        <v>11</v>
      </c>
      <c r="B129" s="12" t="s">
        <v>1</v>
      </c>
      <c r="C129" s="12" t="s">
        <v>6</v>
      </c>
      <c r="D129" s="12" t="s">
        <v>7</v>
      </c>
      <c r="E129" s="12" t="s">
        <v>2</v>
      </c>
      <c r="F129" s="12" t="s">
        <v>5</v>
      </c>
      <c r="G129" s="12" t="s">
        <v>14</v>
      </c>
      <c r="I129" s="4" t="s">
        <v>11</v>
      </c>
      <c r="J129" s="12" t="s">
        <v>1</v>
      </c>
      <c r="K129" s="12" t="s">
        <v>6</v>
      </c>
      <c r="L129" s="12" t="s">
        <v>7</v>
      </c>
      <c r="M129" s="12" t="s">
        <v>2</v>
      </c>
      <c r="N129" s="12" t="s">
        <v>5</v>
      </c>
      <c r="O129" s="12" t="s">
        <v>14</v>
      </c>
      <c r="Q129" s="4" t="s">
        <v>11</v>
      </c>
      <c r="R129" s="12" t="s">
        <v>1</v>
      </c>
      <c r="S129" s="12" t="s">
        <v>6</v>
      </c>
      <c r="T129" s="12" t="s">
        <v>7</v>
      </c>
      <c r="U129" s="12" t="s">
        <v>2</v>
      </c>
      <c r="V129" s="12" t="s">
        <v>5</v>
      </c>
      <c r="W129" s="12" t="s">
        <v>14</v>
      </c>
      <c r="Y129" s="4" t="s">
        <v>11</v>
      </c>
      <c r="Z129" s="12" t="s">
        <v>1</v>
      </c>
      <c r="AA129" s="12" t="s">
        <v>6</v>
      </c>
      <c r="AB129" s="12" t="s">
        <v>7</v>
      </c>
      <c r="AC129" s="12" t="s">
        <v>2</v>
      </c>
      <c r="AD129" s="12" t="s">
        <v>5</v>
      </c>
      <c r="AE129" s="12" t="s">
        <v>14</v>
      </c>
      <c r="AG129" s="4" t="s">
        <v>11</v>
      </c>
      <c r="AH129" s="12" t="s">
        <v>1</v>
      </c>
      <c r="AI129" s="12" t="s">
        <v>6</v>
      </c>
      <c r="AJ129" s="12" t="s">
        <v>7</v>
      </c>
      <c r="AK129" s="12" t="s">
        <v>2</v>
      </c>
      <c r="AL129" s="12" t="s">
        <v>5</v>
      </c>
      <c r="AM129" s="12" t="s">
        <v>14</v>
      </c>
      <c r="AO129" s="4" t="s">
        <v>11</v>
      </c>
      <c r="AP129" s="12" t="s">
        <v>1</v>
      </c>
      <c r="AQ129" s="12" t="s">
        <v>6</v>
      </c>
      <c r="AR129" s="12" t="s">
        <v>7</v>
      </c>
      <c r="AS129" s="12" t="s">
        <v>2</v>
      </c>
      <c r="AT129" s="12" t="s">
        <v>5</v>
      </c>
      <c r="AU129" s="12" t="s">
        <v>14</v>
      </c>
    </row>
    <row r="130" spans="1:47" ht="12.75">
      <c r="A130" s="4">
        <v>1983</v>
      </c>
      <c r="B130">
        <f aca="true" t="shared" si="119" ref="B130:G139">B4+B25+B46+B88</f>
        <v>409</v>
      </c>
      <c r="C130">
        <f t="shared" si="119"/>
        <v>926</v>
      </c>
      <c r="D130">
        <f t="shared" si="119"/>
        <v>552</v>
      </c>
      <c r="E130">
        <f t="shared" si="119"/>
        <v>239</v>
      </c>
      <c r="F130">
        <f t="shared" si="119"/>
        <v>379</v>
      </c>
      <c r="G130">
        <f t="shared" si="119"/>
        <v>2505</v>
      </c>
      <c r="I130" s="4">
        <v>1983</v>
      </c>
      <c r="J130">
        <f aca="true" t="shared" si="120" ref="J130:O130">J4+J25+J46+J88</f>
        <v>403</v>
      </c>
      <c r="K130">
        <f t="shared" si="120"/>
        <v>823</v>
      </c>
      <c r="L130">
        <f t="shared" si="120"/>
        <v>439</v>
      </c>
      <c r="M130">
        <f t="shared" si="120"/>
        <v>65</v>
      </c>
      <c r="N130">
        <f t="shared" si="120"/>
        <v>250</v>
      </c>
      <c r="O130">
        <f t="shared" si="120"/>
        <v>1980</v>
      </c>
      <c r="Q130" s="4">
        <v>1983</v>
      </c>
      <c r="R130">
        <f aca="true" t="shared" si="121" ref="R130:W130">R4+R25+R46+R88</f>
        <v>0</v>
      </c>
      <c r="S130">
        <f t="shared" si="121"/>
        <v>0</v>
      </c>
      <c r="T130">
        <f t="shared" si="121"/>
        <v>0</v>
      </c>
      <c r="U130">
        <f t="shared" si="121"/>
        <v>0</v>
      </c>
      <c r="V130">
        <f t="shared" si="121"/>
        <v>0</v>
      </c>
      <c r="W130">
        <f t="shared" si="121"/>
        <v>0</v>
      </c>
      <c r="Y130" s="4">
        <v>1983</v>
      </c>
      <c r="Z130">
        <f aca="true" t="shared" si="122" ref="Z130:AE130">Z4+Z25+Z46+Z88</f>
        <v>0</v>
      </c>
      <c r="AA130">
        <f t="shared" si="122"/>
        <v>0</v>
      </c>
      <c r="AB130">
        <f t="shared" si="122"/>
        <v>0</v>
      </c>
      <c r="AC130">
        <f t="shared" si="122"/>
        <v>0</v>
      </c>
      <c r="AD130">
        <f t="shared" si="122"/>
        <v>0</v>
      </c>
      <c r="AE130">
        <f t="shared" si="122"/>
        <v>0</v>
      </c>
      <c r="AG130" s="4">
        <v>1983</v>
      </c>
      <c r="AH130">
        <f aca="true" t="shared" si="123" ref="AH130:AM130">AH4+AH25+AH46+AH88</f>
        <v>0</v>
      </c>
      <c r="AI130">
        <f t="shared" si="123"/>
        <v>0</v>
      </c>
      <c r="AJ130">
        <f t="shared" si="123"/>
        <v>0</v>
      </c>
      <c r="AK130">
        <f t="shared" si="123"/>
        <v>0</v>
      </c>
      <c r="AL130">
        <f t="shared" si="123"/>
        <v>0</v>
      </c>
      <c r="AM130">
        <f t="shared" si="123"/>
        <v>0</v>
      </c>
      <c r="AO130" s="4">
        <v>1983</v>
      </c>
      <c r="AP130">
        <f aca="true" t="shared" si="124" ref="AP130:AU130">AP4+AP25+AP46+AP88</f>
        <v>0</v>
      </c>
      <c r="AQ130">
        <f t="shared" si="124"/>
        <v>0</v>
      </c>
      <c r="AR130">
        <f t="shared" si="124"/>
        <v>0</v>
      </c>
      <c r="AS130">
        <f t="shared" si="124"/>
        <v>0</v>
      </c>
      <c r="AT130">
        <f t="shared" si="124"/>
        <v>0</v>
      </c>
      <c r="AU130">
        <f t="shared" si="124"/>
        <v>0</v>
      </c>
    </row>
    <row r="131" spans="1:47" ht="12.75">
      <c r="A131" s="4">
        <v>1984</v>
      </c>
      <c r="B131">
        <f t="shared" si="119"/>
        <v>476</v>
      </c>
      <c r="C131">
        <f t="shared" si="119"/>
        <v>913</v>
      </c>
      <c r="D131">
        <f t="shared" si="119"/>
        <v>558</v>
      </c>
      <c r="E131">
        <f t="shared" si="119"/>
        <v>258</v>
      </c>
      <c r="F131">
        <f t="shared" si="119"/>
        <v>595</v>
      </c>
      <c r="G131">
        <f t="shared" si="119"/>
        <v>2800</v>
      </c>
      <c r="I131" s="4">
        <v>1984</v>
      </c>
      <c r="J131">
        <f aca="true" t="shared" si="125" ref="J131:O131">J5+J26+J47+J89</f>
        <v>411</v>
      </c>
      <c r="K131">
        <f t="shared" si="125"/>
        <v>753</v>
      </c>
      <c r="L131">
        <f t="shared" si="125"/>
        <v>383</v>
      </c>
      <c r="M131">
        <f t="shared" si="125"/>
        <v>86</v>
      </c>
      <c r="N131">
        <f t="shared" si="125"/>
        <v>313</v>
      </c>
      <c r="O131">
        <f t="shared" si="125"/>
        <v>1946</v>
      </c>
      <c r="Q131" s="4">
        <v>1984</v>
      </c>
      <c r="R131">
        <f aca="true" t="shared" si="126" ref="R131:W131">R5+R26+R47+R89</f>
        <v>0</v>
      </c>
      <c r="S131">
        <f t="shared" si="126"/>
        <v>0</v>
      </c>
      <c r="T131">
        <f t="shared" si="126"/>
        <v>0</v>
      </c>
      <c r="U131">
        <f t="shared" si="126"/>
        <v>0</v>
      </c>
      <c r="V131">
        <f t="shared" si="126"/>
        <v>0</v>
      </c>
      <c r="W131">
        <f t="shared" si="126"/>
        <v>0</v>
      </c>
      <c r="Y131" s="4">
        <v>1984</v>
      </c>
      <c r="Z131">
        <f aca="true" t="shared" si="127" ref="Z131:AE131">Z5+Z26+Z47+Z89</f>
        <v>0</v>
      </c>
      <c r="AA131">
        <f t="shared" si="127"/>
        <v>0</v>
      </c>
      <c r="AB131">
        <f t="shared" si="127"/>
        <v>0</v>
      </c>
      <c r="AC131">
        <f t="shared" si="127"/>
        <v>0</v>
      </c>
      <c r="AD131">
        <f t="shared" si="127"/>
        <v>0</v>
      </c>
      <c r="AE131">
        <f t="shared" si="127"/>
        <v>0</v>
      </c>
      <c r="AG131" s="4">
        <v>1984</v>
      </c>
      <c r="AH131">
        <f aca="true" t="shared" si="128" ref="AH131:AM131">AH5+AH26+AH47+AH89</f>
        <v>0</v>
      </c>
      <c r="AI131">
        <f t="shared" si="128"/>
        <v>0</v>
      </c>
      <c r="AJ131">
        <f t="shared" si="128"/>
        <v>0</v>
      </c>
      <c r="AK131">
        <f t="shared" si="128"/>
        <v>0</v>
      </c>
      <c r="AL131">
        <f t="shared" si="128"/>
        <v>0</v>
      </c>
      <c r="AM131">
        <f t="shared" si="128"/>
        <v>0</v>
      </c>
      <c r="AO131" s="4">
        <v>1984</v>
      </c>
      <c r="AP131">
        <f aca="true" t="shared" si="129" ref="AP131:AU131">AP5+AP26+AP47+AP89</f>
        <v>0</v>
      </c>
      <c r="AQ131">
        <f t="shared" si="129"/>
        <v>0</v>
      </c>
      <c r="AR131">
        <f t="shared" si="129"/>
        <v>0</v>
      </c>
      <c r="AS131">
        <f t="shared" si="129"/>
        <v>0</v>
      </c>
      <c r="AT131">
        <f t="shared" si="129"/>
        <v>0</v>
      </c>
      <c r="AU131">
        <f t="shared" si="129"/>
        <v>0</v>
      </c>
    </row>
    <row r="132" spans="1:47" ht="12.75">
      <c r="A132" s="4">
        <v>1985</v>
      </c>
      <c r="B132">
        <f t="shared" si="119"/>
        <v>504</v>
      </c>
      <c r="C132">
        <f t="shared" si="119"/>
        <v>978</v>
      </c>
      <c r="D132">
        <f t="shared" si="119"/>
        <v>475</v>
      </c>
      <c r="E132">
        <f t="shared" si="119"/>
        <v>197</v>
      </c>
      <c r="F132">
        <f t="shared" si="119"/>
        <v>353</v>
      </c>
      <c r="G132">
        <f t="shared" si="119"/>
        <v>2507</v>
      </c>
      <c r="I132" s="4">
        <v>1985</v>
      </c>
      <c r="J132">
        <f aca="true" t="shared" si="130" ref="J132:O132">J6+J27+J48+J90</f>
        <v>378</v>
      </c>
      <c r="K132">
        <f t="shared" si="130"/>
        <v>770</v>
      </c>
      <c r="L132">
        <f t="shared" si="130"/>
        <v>318</v>
      </c>
      <c r="M132">
        <f t="shared" si="130"/>
        <v>82</v>
      </c>
      <c r="N132">
        <f t="shared" si="130"/>
        <v>186</v>
      </c>
      <c r="O132">
        <f t="shared" si="130"/>
        <v>1734</v>
      </c>
      <c r="Q132" s="4">
        <v>1985</v>
      </c>
      <c r="R132">
        <f aca="true" t="shared" si="131" ref="R132:W132">R6+R27+R48+R90</f>
        <v>0</v>
      </c>
      <c r="S132">
        <f t="shared" si="131"/>
        <v>0</v>
      </c>
      <c r="T132">
        <f t="shared" si="131"/>
        <v>0</v>
      </c>
      <c r="U132">
        <f t="shared" si="131"/>
        <v>0</v>
      </c>
      <c r="V132">
        <f t="shared" si="131"/>
        <v>0</v>
      </c>
      <c r="W132">
        <f t="shared" si="131"/>
        <v>0</v>
      </c>
      <c r="Y132" s="4">
        <v>1985</v>
      </c>
      <c r="Z132">
        <f aca="true" t="shared" si="132" ref="Z132:AE132">Z6+Z27+Z48+Z90</f>
        <v>0</v>
      </c>
      <c r="AA132">
        <f t="shared" si="132"/>
        <v>0</v>
      </c>
      <c r="AB132">
        <f t="shared" si="132"/>
        <v>0</v>
      </c>
      <c r="AC132">
        <f t="shared" si="132"/>
        <v>0</v>
      </c>
      <c r="AD132">
        <f t="shared" si="132"/>
        <v>0</v>
      </c>
      <c r="AE132">
        <f t="shared" si="132"/>
        <v>0</v>
      </c>
      <c r="AG132" s="4">
        <v>1985</v>
      </c>
      <c r="AH132">
        <f aca="true" t="shared" si="133" ref="AH132:AM132">AH6+AH27+AH48+AH90</f>
        <v>0</v>
      </c>
      <c r="AI132">
        <f t="shared" si="133"/>
        <v>0</v>
      </c>
      <c r="AJ132">
        <f t="shared" si="133"/>
        <v>0</v>
      </c>
      <c r="AK132">
        <f t="shared" si="133"/>
        <v>0</v>
      </c>
      <c r="AL132">
        <f t="shared" si="133"/>
        <v>0</v>
      </c>
      <c r="AM132">
        <f t="shared" si="133"/>
        <v>0</v>
      </c>
      <c r="AO132" s="4">
        <v>1985</v>
      </c>
      <c r="AP132">
        <f aca="true" t="shared" si="134" ref="AP132:AU132">AP6+AP27+AP48+AP90</f>
        <v>0</v>
      </c>
      <c r="AQ132">
        <f t="shared" si="134"/>
        <v>0</v>
      </c>
      <c r="AR132">
        <f t="shared" si="134"/>
        <v>0</v>
      </c>
      <c r="AS132">
        <f t="shared" si="134"/>
        <v>0</v>
      </c>
      <c r="AT132">
        <f t="shared" si="134"/>
        <v>0</v>
      </c>
      <c r="AU132">
        <f t="shared" si="134"/>
        <v>0</v>
      </c>
    </row>
    <row r="133" spans="1:47" ht="12.75">
      <c r="A133" s="4">
        <v>1986</v>
      </c>
      <c r="B133">
        <f t="shared" si="119"/>
        <v>532</v>
      </c>
      <c r="C133">
        <f t="shared" si="119"/>
        <v>931</v>
      </c>
      <c r="D133">
        <f t="shared" si="119"/>
        <v>407</v>
      </c>
      <c r="E133">
        <f t="shared" si="119"/>
        <v>213</v>
      </c>
      <c r="F133">
        <f t="shared" si="119"/>
        <v>356</v>
      </c>
      <c r="G133">
        <f t="shared" si="119"/>
        <v>2439</v>
      </c>
      <c r="I133" s="4">
        <v>1986</v>
      </c>
      <c r="J133">
        <f aca="true" t="shared" si="135" ref="J133:O133">J7+J28+J49+J91</f>
        <v>492</v>
      </c>
      <c r="K133">
        <f t="shared" si="135"/>
        <v>845</v>
      </c>
      <c r="L133">
        <f t="shared" si="135"/>
        <v>305</v>
      </c>
      <c r="M133">
        <f t="shared" si="135"/>
        <v>93</v>
      </c>
      <c r="N133">
        <f t="shared" si="135"/>
        <v>186</v>
      </c>
      <c r="O133">
        <f t="shared" si="135"/>
        <v>1921</v>
      </c>
      <c r="Q133" s="4">
        <v>1986</v>
      </c>
      <c r="R133">
        <f aca="true" t="shared" si="136" ref="R133:W133">R7+R28+R49+R91</f>
        <v>0</v>
      </c>
      <c r="S133">
        <f t="shared" si="136"/>
        <v>0</v>
      </c>
      <c r="T133">
        <f t="shared" si="136"/>
        <v>0</v>
      </c>
      <c r="U133">
        <f t="shared" si="136"/>
        <v>0</v>
      </c>
      <c r="V133">
        <f t="shared" si="136"/>
        <v>0</v>
      </c>
      <c r="W133">
        <f t="shared" si="136"/>
        <v>0</v>
      </c>
      <c r="Y133" s="4">
        <v>1986</v>
      </c>
      <c r="Z133">
        <f aca="true" t="shared" si="137" ref="Z133:AE133">Z7+Z28+Z49+Z91</f>
        <v>0</v>
      </c>
      <c r="AA133">
        <f t="shared" si="137"/>
        <v>0</v>
      </c>
      <c r="AB133">
        <f t="shared" si="137"/>
        <v>0</v>
      </c>
      <c r="AC133">
        <f t="shared" si="137"/>
        <v>0</v>
      </c>
      <c r="AD133">
        <f t="shared" si="137"/>
        <v>0</v>
      </c>
      <c r="AE133">
        <f t="shared" si="137"/>
        <v>0</v>
      </c>
      <c r="AG133" s="4">
        <v>1986</v>
      </c>
      <c r="AH133">
        <f aca="true" t="shared" si="138" ref="AH133:AM133">AH7+AH28+AH49+AH91</f>
        <v>0</v>
      </c>
      <c r="AI133">
        <f t="shared" si="138"/>
        <v>0</v>
      </c>
      <c r="AJ133">
        <f t="shared" si="138"/>
        <v>0</v>
      </c>
      <c r="AK133">
        <f t="shared" si="138"/>
        <v>0</v>
      </c>
      <c r="AL133">
        <f t="shared" si="138"/>
        <v>0</v>
      </c>
      <c r="AM133">
        <f t="shared" si="138"/>
        <v>0</v>
      </c>
      <c r="AO133" s="4">
        <v>1986</v>
      </c>
      <c r="AP133">
        <f aca="true" t="shared" si="139" ref="AP133:AU133">AP7+AP28+AP49+AP91</f>
        <v>0</v>
      </c>
      <c r="AQ133">
        <f t="shared" si="139"/>
        <v>0</v>
      </c>
      <c r="AR133">
        <f t="shared" si="139"/>
        <v>0</v>
      </c>
      <c r="AS133">
        <f t="shared" si="139"/>
        <v>0</v>
      </c>
      <c r="AT133">
        <f t="shared" si="139"/>
        <v>0</v>
      </c>
      <c r="AU133">
        <f t="shared" si="139"/>
        <v>0</v>
      </c>
    </row>
    <row r="134" spans="1:47" ht="12.75">
      <c r="A134" s="4">
        <v>1987</v>
      </c>
      <c r="B134">
        <f t="shared" si="119"/>
        <v>651</v>
      </c>
      <c r="C134">
        <f t="shared" si="119"/>
        <v>1435</v>
      </c>
      <c r="D134">
        <f t="shared" si="119"/>
        <v>669</v>
      </c>
      <c r="E134">
        <f t="shared" si="119"/>
        <v>288</v>
      </c>
      <c r="F134">
        <f t="shared" si="119"/>
        <v>503</v>
      </c>
      <c r="G134">
        <f t="shared" si="119"/>
        <v>3546</v>
      </c>
      <c r="I134" s="4">
        <v>1987</v>
      </c>
      <c r="J134">
        <f aca="true" t="shared" si="140" ref="J134:O134">J8+J29+J50+J92</f>
        <v>586</v>
      </c>
      <c r="K134">
        <f t="shared" si="140"/>
        <v>1106</v>
      </c>
      <c r="L134">
        <f t="shared" si="140"/>
        <v>453</v>
      </c>
      <c r="M134">
        <f t="shared" si="140"/>
        <v>206</v>
      </c>
      <c r="N134">
        <f t="shared" si="140"/>
        <v>271</v>
      </c>
      <c r="O134">
        <f t="shared" si="140"/>
        <v>2622</v>
      </c>
      <c r="Q134" s="4">
        <v>1987</v>
      </c>
      <c r="R134">
        <f aca="true" t="shared" si="141" ref="R134:W134">R8+R29+R50+R92</f>
        <v>0</v>
      </c>
      <c r="S134">
        <f t="shared" si="141"/>
        <v>0</v>
      </c>
      <c r="T134">
        <f t="shared" si="141"/>
        <v>0</v>
      </c>
      <c r="U134">
        <f t="shared" si="141"/>
        <v>0</v>
      </c>
      <c r="V134">
        <f t="shared" si="141"/>
        <v>0</v>
      </c>
      <c r="W134">
        <f t="shared" si="141"/>
        <v>0</v>
      </c>
      <c r="Y134" s="4">
        <v>1987</v>
      </c>
      <c r="Z134">
        <f aca="true" t="shared" si="142" ref="Z134:AE134">Z8+Z29+Z50+Z92</f>
        <v>0</v>
      </c>
      <c r="AA134">
        <f t="shared" si="142"/>
        <v>0</v>
      </c>
      <c r="AB134">
        <f t="shared" si="142"/>
        <v>0</v>
      </c>
      <c r="AC134">
        <f t="shared" si="142"/>
        <v>0</v>
      </c>
      <c r="AD134">
        <f t="shared" si="142"/>
        <v>0</v>
      </c>
      <c r="AE134">
        <f t="shared" si="142"/>
        <v>0</v>
      </c>
      <c r="AG134" s="4">
        <v>1987</v>
      </c>
      <c r="AH134">
        <f aca="true" t="shared" si="143" ref="AH134:AM134">AH8+AH29+AH50+AH92</f>
        <v>0</v>
      </c>
      <c r="AI134">
        <f t="shared" si="143"/>
        <v>0</v>
      </c>
      <c r="AJ134">
        <f t="shared" si="143"/>
        <v>0</v>
      </c>
      <c r="AK134">
        <f t="shared" si="143"/>
        <v>0</v>
      </c>
      <c r="AL134">
        <f t="shared" si="143"/>
        <v>0</v>
      </c>
      <c r="AM134">
        <f t="shared" si="143"/>
        <v>0</v>
      </c>
      <c r="AO134" s="4">
        <v>1987</v>
      </c>
      <c r="AP134">
        <f aca="true" t="shared" si="144" ref="AP134:AU134">AP8+AP29+AP50+AP92</f>
        <v>0</v>
      </c>
      <c r="AQ134">
        <f t="shared" si="144"/>
        <v>0</v>
      </c>
      <c r="AR134">
        <f t="shared" si="144"/>
        <v>0</v>
      </c>
      <c r="AS134">
        <f t="shared" si="144"/>
        <v>0</v>
      </c>
      <c r="AT134">
        <f t="shared" si="144"/>
        <v>0</v>
      </c>
      <c r="AU134">
        <f t="shared" si="144"/>
        <v>0</v>
      </c>
    </row>
    <row r="135" spans="1:47" ht="12.75">
      <c r="A135" s="4">
        <v>1988</v>
      </c>
      <c r="B135">
        <f t="shared" si="119"/>
        <v>764</v>
      </c>
      <c r="C135">
        <f t="shared" si="119"/>
        <v>1483</v>
      </c>
      <c r="D135">
        <f t="shared" si="119"/>
        <v>672</v>
      </c>
      <c r="E135">
        <f t="shared" si="119"/>
        <v>317</v>
      </c>
      <c r="F135">
        <f t="shared" si="119"/>
        <v>459</v>
      </c>
      <c r="G135">
        <f t="shared" si="119"/>
        <v>3695</v>
      </c>
      <c r="I135" s="4">
        <v>1988</v>
      </c>
      <c r="J135">
        <f aca="true" t="shared" si="145" ref="J135:O135">J9+J30+J51+J93</f>
        <v>641</v>
      </c>
      <c r="K135">
        <f t="shared" si="145"/>
        <v>1253</v>
      </c>
      <c r="L135">
        <f t="shared" si="145"/>
        <v>473</v>
      </c>
      <c r="M135">
        <f t="shared" si="145"/>
        <v>436</v>
      </c>
      <c r="N135">
        <f t="shared" si="145"/>
        <v>388</v>
      </c>
      <c r="O135">
        <f t="shared" si="145"/>
        <v>3191</v>
      </c>
      <c r="Q135" s="4">
        <v>1988</v>
      </c>
      <c r="R135">
        <f aca="true" t="shared" si="146" ref="R135:W135">R9+R30+R51+R93</f>
        <v>0</v>
      </c>
      <c r="S135">
        <f t="shared" si="146"/>
        <v>0</v>
      </c>
      <c r="T135">
        <f t="shared" si="146"/>
        <v>0</v>
      </c>
      <c r="U135">
        <f t="shared" si="146"/>
        <v>0</v>
      </c>
      <c r="V135">
        <f t="shared" si="146"/>
        <v>0</v>
      </c>
      <c r="W135">
        <f t="shared" si="146"/>
        <v>0</v>
      </c>
      <c r="Y135" s="4">
        <v>1988</v>
      </c>
      <c r="Z135">
        <f aca="true" t="shared" si="147" ref="Z135:AE135">Z9+Z30+Z51+Z93</f>
        <v>0</v>
      </c>
      <c r="AA135">
        <f t="shared" si="147"/>
        <v>0</v>
      </c>
      <c r="AB135">
        <f t="shared" si="147"/>
        <v>0</v>
      </c>
      <c r="AC135">
        <f t="shared" si="147"/>
        <v>0</v>
      </c>
      <c r="AD135">
        <f t="shared" si="147"/>
        <v>0</v>
      </c>
      <c r="AE135">
        <f t="shared" si="147"/>
        <v>0</v>
      </c>
      <c r="AG135" s="4">
        <v>1988</v>
      </c>
      <c r="AH135">
        <f aca="true" t="shared" si="148" ref="AH135:AM135">AH9+AH30+AH51+AH93</f>
        <v>0</v>
      </c>
      <c r="AI135">
        <f t="shared" si="148"/>
        <v>0</v>
      </c>
      <c r="AJ135">
        <f t="shared" si="148"/>
        <v>0</v>
      </c>
      <c r="AK135">
        <f t="shared" si="148"/>
        <v>0</v>
      </c>
      <c r="AL135">
        <f t="shared" si="148"/>
        <v>0</v>
      </c>
      <c r="AM135">
        <f t="shared" si="148"/>
        <v>0</v>
      </c>
      <c r="AO135" s="4">
        <v>1988</v>
      </c>
      <c r="AP135">
        <f aca="true" t="shared" si="149" ref="AP135:AU135">AP9+AP30+AP51+AP93</f>
        <v>0</v>
      </c>
      <c r="AQ135">
        <f t="shared" si="149"/>
        <v>0</v>
      </c>
      <c r="AR135">
        <f t="shared" si="149"/>
        <v>0</v>
      </c>
      <c r="AS135">
        <f t="shared" si="149"/>
        <v>0</v>
      </c>
      <c r="AT135">
        <f t="shared" si="149"/>
        <v>0</v>
      </c>
      <c r="AU135">
        <f t="shared" si="149"/>
        <v>0</v>
      </c>
    </row>
    <row r="136" spans="1:47" ht="12.75">
      <c r="A136" s="4">
        <v>1989</v>
      </c>
      <c r="B136">
        <f t="shared" si="119"/>
        <v>687</v>
      </c>
      <c r="C136">
        <f t="shared" si="119"/>
        <v>1186</v>
      </c>
      <c r="D136">
        <f t="shared" si="119"/>
        <v>611</v>
      </c>
      <c r="E136">
        <f t="shared" si="119"/>
        <v>429</v>
      </c>
      <c r="F136">
        <f t="shared" si="119"/>
        <v>448</v>
      </c>
      <c r="G136">
        <f t="shared" si="119"/>
        <v>3361</v>
      </c>
      <c r="I136" s="4">
        <v>1989</v>
      </c>
      <c r="J136">
        <f aca="true" t="shared" si="150" ref="J136:O136">J10+J31+J52+J94</f>
        <v>672</v>
      </c>
      <c r="K136">
        <f t="shared" si="150"/>
        <v>1166</v>
      </c>
      <c r="L136">
        <f t="shared" si="150"/>
        <v>450</v>
      </c>
      <c r="M136">
        <f t="shared" si="150"/>
        <v>1262</v>
      </c>
      <c r="N136">
        <f t="shared" si="150"/>
        <v>368</v>
      </c>
      <c r="O136">
        <f t="shared" si="150"/>
        <v>3918</v>
      </c>
      <c r="Q136" s="4">
        <v>1989</v>
      </c>
      <c r="R136">
        <f aca="true" t="shared" si="151" ref="R136:W136">R10+R31+R52+R94</f>
        <v>0</v>
      </c>
      <c r="S136">
        <f t="shared" si="151"/>
        <v>0</v>
      </c>
      <c r="T136">
        <f t="shared" si="151"/>
        <v>0</v>
      </c>
      <c r="U136">
        <f t="shared" si="151"/>
        <v>0</v>
      </c>
      <c r="V136">
        <f t="shared" si="151"/>
        <v>0</v>
      </c>
      <c r="W136">
        <f t="shared" si="151"/>
        <v>0</v>
      </c>
      <c r="Y136" s="4">
        <v>1989</v>
      </c>
      <c r="Z136">
        <f aca="true" t="shared" si="152" ref="Z136:AE136">Z10+Z31+Z52+Z94</f>
        <v>0</v>
      </c>
      <c r="AA136">
        <f t="shared" si="152"/>
        <v>0</v>
      </c>
      <c r="AB136">
        <f t="shared" si="152"/>
        <v>0</v>
      </c>
      <c r="AC136">
        <f t="shared" si="152"/>
        <v>0</v>
      </c>
      <c r="AD136">
        <f t="shared" si="152"/>
        <v>0</v>
      </c>
      <c r="AE136">
        <f t="shared" si="152"/>
        <v>0</v>
      </c>
      <c r="AG136" s="4">
        <v>1989</v>
      </c>
      <c r="AH136">
        <f aca="true" t="shared" si="153" ref="AH136:AM136">AH10+AH31+AH52+AH94</f>
        <v>0</v>
      </c>
      <c r="AI136">
        <f t="shared" si="153"/>
        <v>0</v>
      </c>
      <c r="AJ136">
        <f t="shared" si="153"/>
        <v>0</v>
      </c>
      <c r="AK136">
        <f t="shared" si="153"/>
        <v>0</v>
      </c>
      <c r="AL136">
        <f t="shared" si="153"/>
        <v>0</v>
      </c>
      <c r="AM136">
        <f t="shared" si="153"/>
        <v>0</v>
      </c>
      <c r="AO136" s="4">
        <v>1989</v>
      </c>
      <c r="AP136">
        <f aca="true" t="shared" si="154" ref="AP136:AU136">AP10+AP31+AP52+AP94</f>
        <v>0</v>
      </c>
      <c r="AQ136">
        <f t="shared" si="154"/>
        <v>0</v>
      </c>
      <c r="AR136">
        <f t="shared" si="154"/>
        <v>0</v>
      </c>
      <c r="AS136">
        <f t="shared" si="154"/>
        <v>0</v>
      </c>
      <c r="AT136">
        <f t="shared" si="154"/>
        <v>0</v>
      </c>
      <c r="AU136">
        <f t="shared" si="154"/>
        <v>0</v>
      </c>
    </row>
    <row r="137" spans="1:47" ht="12.75">
      <c r="A137" s="4">
        <v>1990</v>
      </c>
      <c r="B137">
        <f t="shared" si="119"/>
        <v>723</v>
      </c>
      <c r="C137">
        <f t="shared" si="119"/>
        <v>1318</v>
      </c>
      <c r="D137">
        <f t="shared" si="119"/>
        <v>619</v>
      </c>
      <c r="E137">
        <f t="shared" si="119"/>
        <v>411</v>
      </c>
      <c r="F137">
        <f t="shared" si="119"/>
        <v>2807</v>
      </c>
      <c r="G137">
        <f t="shared" si="119"/>
        <v>5878</v>
      </c>
      <c r="I137" s="4">
        <v>1990</v>
      </c>
      <c r="J137">
        <f aca="true" t="shared" si="155" ref="J137:O137">J11+J32+J53+J95</f>
        <v>733</v>
      </c>
      <c r="K137">
        <f t="shared" si="155"/>
        <v>1342</v>
      </c>
      <c r="L137">
        <f t="shared" si="155"/>
        <v>429</v>
      </c>
      <c r="M137">
        <f t="shared" si="155"/>
        <v>1701</v>
      </c>
      <c r="N137">
        <f t="shared" si="155"/>
        <v>1869</v>
      </c>
      <c r="O137">
        <f t="shared" si="155"/>
        <v>6074</v>
      </c>
      <c r="Q137" s="4">
        <v>1990</v>
      </c>
      <c r="R137">
        <f aca="true" t="shared" si="156" ref="R137:W137">R11+R32+R53+R95</f>
        <v>0</v>
      </c>
      <c r="S137">
        <f t="shared" si="156"/>
        <v>0</v>
      </c>
      <c r="T137">
        <f t="shared" si="156"/>
        <v>0</v>
      </c>
      <c r="U137">
        <f t="shared" si="156"/>
        <v>0</v>
      </c>
      <c r="V137">
        <f t="shared" si="156"/>
        <v>0</v>
      </c>
      <c r="W137">
        <f t="shared" si="156"/>
        <v>0</v>
      </c>
      <c r="Y137" s="4">
        <v>1990</v>
      </c>
      <c r="Z137">
        <f aca="true" t="shared" si="157" ref="Z137:AE137">Z11+Z32+Z53+Z95</f>
        <v>0</v>
      </c>
      <c r="AA137">
        <f t="shared" si="157"/>
        <v>0</v>
      </c>
      <c r="AB137">
        <f t="shared" si="157"/>
        <v>0</v>
      </c>
      <c r="AC137">
        <f t="shared" si="157"/>
        <v>0</v>
      </c>
      <c r="AD137">
        <f t="shared" si="157"/>
        <v>0</v>
      </c>
      <c r="AE137">
        <f t="shared" si="157"/>
        <v>0</v>
      </c>
      <c r="AG137" s="4">
        <v>1990</v>
      </c>
      <c r="AH137">
        <f aca="true" t="shared" si="158" ref="AH137:AM137">AH11+AH32+AH53+AH95</f>
        <v>0</v>
      </c>
      <c r="AI137">
        <f t="shared" si="158"/>
        <v>0</v>
      </c>
      <c r="AJ137">
        <f t="shared" si="158"/>
        <v>0</v>
      </c>
      <c r="AK137">
        <f t="shared" si="158"/>
        <v>0</v>
      </c>
      <c r="AL137">
        <f t="shared" si="158"/>
        <v>0</v>
      </c>
      <c r="AM137">
        <f t="shared" si="158"/>
        <v>0</v>
      </c>
      <c r="AO137" s="4">
        <v>1990</v>
      </c>
      <c r="AP137">
        <f aca="true" t="shared" si="159" ref="AP137:AU137">AP11+AP32+AP53+AP95</f>
        <v>0</v>
      </c>
      <c r="AQ137">
        <f t="shared" si="159"/>
        <v>0</v>
      </c>
      <c r="AR137">
        <f t="shared" si="159"/>
        <v>0</v>
      </c>
      <c r="AS137">
        <f t="shared" si="159"/>
        <v>0</v>
      </c>
      <c r="AT137">
        <f t="shared" si="159"/>
        <v>0</v>
      </c>
      <c r="AU137">
        <f t="shared" si="159"/>
        <v>0</v>
      </c>
    </row>
    <row r="138" spans="1:47" ht="12.75">
      <c r="A138" s="4">
        <v>1991</v>
      </c>
      <c r="B138">
        <f t="shared" si="119"/>
        <v>783</v>
      </c>
      <c r="C138">
        <f t="shared" si="119"/>
        <v>1272</v>
      </c>
      <c r="D138">
        <f t="shared" si="119"/>
        <v>624</v>
      </c>
      <c r="E138">
        <f t="shared" si="119"/>
        <v>364</v>
      </c>
      <c r="F138">
        <f t="shared" si="119"/>
        <v>6036</v>
      </c>
      <c r="G138">
        <f t="shared" si="119"/>
        <v>9079</v>
      </c>
      <c r="I138" s="4">
        <v>1991</v>
      </c>
      <c r="J138">
        <f aca="true" t="shared" si="160" ref="J138:O138">J12+J33+J54+J96</f>
        <v>847</v>
      </c>
      <c r="K138">
        <f t="shared" si="160"/>
        <v>1665</v>
      </c>
      <c r="L138">
        <f t="shared" si="160"/>
        <v>440</v>
      </c>
      <c r="M138">
        <f t="shared" si="160"/>
        <v>1721</v>
      </c>
      <c r="N138">
        <f t="shared" si="160"/>
        <v>3636</v>
      </c>
      <c r="O138">
        <f t="shared" si="160"/>
        <v>8309</v>
      </c>
      <c r="Q138" s="4">
        <v>1991</v>
      </c>
      <c r="R138">
        <f aca="true" t="shared" si="161" ref="R138:W138">R12+R33+R54+R96</f>
        <v>0</v>
      </c>
      <c r="S138">
        <f t="shared" si="161"/>
        <v>0</v>
      </c>
      <c r="T138">
        <f t="shared" si="161"/>
        <v>0</v>
      </c>
      <c r="U138">
        <f t="shared" si="161"/>
        <v>0</v>
      </c>
      <c r="V138">
        <f t="shared" si="161"/>
        <v>0</v>
      </c>
      <c r="W138">
        <f t="shared" si="161"/>
        <v>0</v>
      </c>
      <c r="Y138" s="4">
        <v>1991</v>
      </c>
      <c r="Z138">
        <f aca="true" t="shared" si="162" ref="Z138:AE138">Z12+Z33+Z54+Z96</f>
        <v>0</v>
      </c>
      <c r="AA138">
        <f t="shared" si="162"/>
        <v>0</v>
      </c>
      <c r="AB138">
        <f t="shared" si="162"/>
        <v>0</v>
      </c>
      <c r="AC138">
        <f t="shared" si="162"/>
        <v>0</v>
      </c>
      <c r="AD138">
        <f t="shared" si="162"/>
        <v>0</v>
      </c>
      <c r="AE138">
        <f t="shared" si="162"/>
        <v>0</v>
      </c>
      <c r="AG138" s="4">
        <v>1991</v>
      </c>
      <c r="AH138">
        <f aca="true" t="shared" si="163" ref="AH138:AM138">AH12+AH33+AH54+AH96</f>
        <v>0</v>
      </c>
      <c r="AI138">
        <f t="shared" si="163"/>
        <v>0</v>
      </c>
      <c r="AJ138">
        <f t="shared" si="163"/>
        <v>0</v>
      </c>
      <c r="AK138">
        <f t="shared" si="163"/>
        <v>0</v>
      </c>
      <c r="AL138">
        <f t="shared" si="163"/>
        <v>0</v>
      </c>
      <c r="AM138">
        <f t="shared" si="163"/>
        <v>0</v>
      </c>
      <c r="AO138" s="4">
        <v>1991</v>
      </c>
      <c r="AP138">
        <f aca="true" t="shared" si="164" ref="AP138:AU138">AP12+AP33+AP54+AP96</f>
        <v>0</v>
      </c>
      <c r="AQ138">
        <f t="shared" si="164"/>
        <v>0</v>
      </c>
      <c r="AR138">
        <f t="shared" si="164"/>
        <v>0</v>
      </c>
      <c r="AS138">
        <f t="shared" si="164"/>
        <v>0</v>
      </c>
      <c r="AT138">
        <f t="shared" si="164"/>
        <v>0</v>
      </c>
      <c r="AU138">
        <f t="shared" si="164"/>
        <v>0</v>
      </c>
    </row>
    <row r="139" spans="1:47" ht="12.75">
      <c r="A139" s="4">
        <v>1992</v>
      </c>
      <c r="B139">
        <f t="shared" si="119"/>
        <v>951</v>
      </c>
      <c r="C139">
        <f t="shared" si="119"/>
        <v>1694</v>
      </c>
      <c r="D139">
        <f t="shared" si="119"/>
        <v>807</v>
      </c>
      <c r="E139">
        <f t="shared" si="119"/>
        <v>528</v>
      </c>
      <c r="F139">
        <f t="shared" si="119"/>
        <v>378</v>
      </c>
      <c r="G139">
        <f t="shared" si="119"/>
        <v>4358</v>
      </c>
      <c r="I139" s="4">
        <v>1992</v>
      </c>
      <c r="J139">
        <f aca="true" t="shared" si="165" ref="J139:O139">J13+J34+J55+J97</f>
        <v>965</v>
      </c>
      <c r="K139">
        <f t="shared" si="165"/>
        <v>1687</v>
      </c>
      <c r="L139">
        <f t="shared" si="165"/>
        <v>509</v>
      </c>
      <c r="M139">
        <f t="shared" si="165"/>
        <v>2295</v>
      </c>
      <c r="N139">
        <f t="shared" si="165"/>
        <v>185</v>
      </c>
      <c r="O139">
        <f t="shared" si="165"/>
        <v>5641</v>
      </c>
      <c r="Q139" s="4">
        <v>1992</v>
      </c>
      <c r="R139">
        <f aca="true" t="shared" si="166" ref="R139:W139">R13+R34+R55+R97</f>
        <v>4</v>
      </c>
      <c r="S139">
        <f t="shared" si="166"/>
        <v>3</v>
      </c>
      <c r="T139">
        <f t="shared" si="166"/>
        <v>0</v>
      </c>
      <c r="U139">
        <f t="shared" si="166"/>
        <v>0</v>
      </c>
      <c r="V139">
        <f t="shared" si="166"/>
        <v>0</v>
      </c>
      <c r="W139">
        <f t="shared" si="166"/>
        <v>7</v>
      </c>
      <c r="Y139" s="4">
        <v>1992</v>
      </c>
      <c r="Z139">
        <f aca="true" t="shared" si="167" ref="Z139:AE139">Z13+Z34+Z55+Z97</f>
        <v>5</v>
      </c>
      <c r="AA139">
        <f t="shared" si="167"/>
        <v>4</v>
      </c>
      <c r="AB139">
        <f t="shared" si="167"/>
        <v>0</v>
      </c>
      <c r="AC139">
        <f t="shared" si="167"/>
        <v>0</v>
      </c>
      <c r="AD139">
        <f t="shared" si="167"/>
        <v>0</v>
      </c>
      <c r="AE139">
        <f t="shared" si="167"/>
        <v>9</v>
      </c>
      <c r="AG139" s="4">
        <v>1992</v>
      </c>
      <c r="AH139">
        <f aca="true" t="shared" si="168" ref="AH139:AM139">AH13+AH34+AH55+AH97</f>
        <v>0</v>
      </c>
      <c r="AI139">
        <f t="shared" si="168"/>
        <v>0</v>
      </c>
      <c r="AJ139">
        <f t="shared" si="168"/>
        <v>0</v>
      </c>
      <c r="AK139">
        <f t="shared" si="168"/>
        <v>0</v>
      </c>
      <c r="AL139">
        <f t="shared" si="168"/>
        <v>0</v>
      </c>
      <c r="AM139">
        <f t="shared" si="168"/>
        <v>0</v>
      </c>
      <c r="AO139" s="4">
        <v>1992</v>
      </c>
      <c r="AP139">
        <f aca="true" t="shared" si="169" ref="AP139:AU139">AP13+AP34+AP55+AP97</f>
        <v>0</v>
      </c>
      <c r="AQ139">
        <f t="shared" si="169"/>
        <v>0</v>
      </c>
      <c r="AR139">
        <f t="shared" si="169"/>
        <v>0</v>
      </c>
      <c r="AS139">
        <f t="shared" si="169"/>
        <v>0</v>
      </c>
      <c r="AT139">
        <f t="shared" si="169"/>
        <v>0</v>
      </c>
      <c r="AU139">
        <f t="shared" si="169"/>
        <v>0</v>
      </c>
    </row>
    <row r="140" spans="1:47" ht="12.75">
      <c r="A140" s="4">
        <v>1993</v>
      </c>
      <c r="B140">
        <f aca="true" t="shared" si="170" ref="B140:G145">B14+B35+B56+B98</f>
        <v>975</v>
      </c>
      <c r="C140">
        <f t="shared" si="170"/>
        <v>1702</v>
      </c>
      <c r="D140">
        <f t="shared" si="170"/>
        <v>931</v>
      </c>
      <c r="E140">
        <f t="shared" si="170"/>
        <v>528</v>
      </c>
      <c r="F140">
        <f t="shared" si="170"/>
        <v>504</v>
      </c>
      <c r="G140">
        <f t="shared" si="170"/>
        <v>4640</v>
      </c>
      <c r="I140" s="4">
        <v>1993</v>
      </c>
      <c r="J140">
        <f aca="true" t="shared" si="171" ref="J140:O140">J14+J35+J56+J98</f>
        <v>1090</v>
      </c>
      <c r="K140">
        <f t="shared" si="171"/>
        <v>1998</v>
      </c>
      <c r="L140">
        <f t="shared" si="171"/>
        <v>779</v>
      </c>
      <c r="M140">
        <f t="shared" si="171"/>
        <v>1822</v>
      </c>
      <c r="N140">
        <f t="shared" si="171"/>
        <v>291</v>
      </c>
      <c r="O140">
        <f t="shared" si="171"/>
        <v>5980</v>
      </c>
      <c r="Q140" s="4">
        <v>1993</v>
      </c>
      <c r="R140">
        <f aca="true" t="shared" si="172" ref="R140:W140">R14+R35+R56+R98</f>
        <v>2</v>
      </c>
      <c r="S140">
        <f t="shared" si="172"/>
        <v>0</v>
      </c>
      <c r="T140">
        <f t="shared" si="172"/>
        <v>1</v>
      </c>
      <c r="U140">
        <f t="shared" si="172"/>
        <v>1</v>
      </c>
      <c r="V140">
        <f t="shared" si="172"/>
        <v>0</v>
      </c>
      <c r="W140">
        <f t="shared" si="172"/>
        <v>4</v>
      </c>
      <c r="Y140" s="4">
        <v>1993</v>
      </c>
      <c r="Z140">
        <f aca="true" t="shared" si="173" ref="Z140:AE140">Z14+Z35+Z56+Z98</f>
        <v>3</v>
      </c>
      <c r="AA140">
        <f t="shared" si="173"/>
        <v>3</v>
      </c>
      <c r="AB140">
        <f t="shared" si="173"/>
        <v>1</v>
      </c>
      <c r="AC140">
        <f t="shared" si="173"/>
        <v>1</v>
      </c>
      <c r="AD140">
        <f t="shared" si="173"/>
        <v>0</v>
      </c>
      <c r="AE140">
        <f t="shared" si="173"/>
        <v>8</v>
      </c>
      <c r="AG140" s="4">
        <v>1993</v>
      </c>
      <c r="AH140">
        <f aca="true" t="shared" si="174" ref="AH140:AM140">AH14+AH35+AH56+AH98</f>
        <v>0</v>
      </c>
      <c r="AI140">
        <f t="shared" si="174"/>
        <v>0</v>
      </c>
      <c r="AJ140">
        <f t="shared" si="174"/>
        <v>0</v>
      </c>
      <c r="AK140">
        <f t="shared" si="174"/>
        <v>0</v>
      </c>
      <c r="AL140">
        <f t="shared" si="174"/>
        <v>0</v>
      </c>
      <c r="AM140">
        <f t="shared" si="174"/>
        <v>0</v>
      </c>
      <c r="AO140" s="4">
        <v>1993</v>
      </c>
      <c r="AP140">
        <f aca="true" t="shared" si="175" ref="AP140:AU140">AP14+AP35+AP56+AP98</f>
        <v>0</v>
      </c>
      <c r="AQ140">
        <f t="shared" si="175"/>
        <v>0</v>
      </c>
      <c r="AR140">
        <f t="shared" si="175"/>
        <v>0</v>
      </c>
      <c r="AS140">
        <f t="shared" si="175"/>
        <v>0</v>
      </c>
      <c r="AT140">
        <f t="shared" si="175"/>
        <v>0</v>
      </c>
      <c r="AU140">
        <f t="shared" si="175"/>
        <v>0</v>
      </c>
    </row>
    <row r="141" spans="1:47" ht="12.75">
      <c r="A141" s="4">
        <v>1994</v>
      </c>
      <c r="B141">
        <f t="shared" si="170"/>
        <v>941</v>
      </c>
      <c r="C141">
        <f t="shared" si="170"/>
        <v>1593</v>
      </c>
      <c r="D141">
        <f t="shared" si="170"/>
        <v>917</v>
      </c>
      <c r="E141">
        <f t="shared" si="170"/>
        <v>485</v>
      </c>
      <c r="F141">
        <f t="shared" si="170"/>
        <v>687</v>
      </c>
      <c r="G141">
        <f t="shared" si="170"/>
        <v>4623</v>
      </c>
      <c r="I141" s="4">
        <v>1994</v>
      </c>
      <c r="J141">
        <f aca="true" t="shared" si="176" ref="J141:O141">J15+J36+J57+J99</f>
        <v>1003</v>
      </c>
      <c r="K141">
        <f t="shared" si="176"/>
        <v>1940</v>
      </c>
      <c r="L141">
        <f t="shared" si="176"/>
        <v>839</v>
      </c>
      <c r="M141">
        <f t="shared" si="176"/>
        <v>1900</v>
      </c>
      <c r="N141">
        <f t="shared" si="176"/>
        <v>441</v>
      </c>
      <c r="O141">
        <f t="shared" si="176"/>
        <v>6123</v>
      </c>
      <c r="Q141" s="4">
        <v>1994</v>
      </c>
      <c r="R141">
        <f aca="true" t="shared" si="177" ref="R141:W141">R15+R36+R57+R99</f>
        <v>3</v>
      </c>
      <c r="S141">
        <f t="shared" si="177"/>
        <v>2</v>
      </c>
      <c r="T141">
        <f t="shared" si="177"/>
        <v>0</v>
      </c>
      <c r="U141">
        <f t="shared" si="177"/>
        <v>1</v>
      </c>
      <c r="V141">
        <f t="shared" si="177"/>
        <v>2</v>
      </c>
      <c r="W141">
        <f t="shared" si="177"/>
        <v>8</v>
      </c>
      <c r="Y141" s="4">
        <v>1994</v>
      </c>
      <c r="Z141">
        <f aca="true" t="shared" si="178" ref="Z141:AE141">Z15+Z36+Z57+Z99</f>
        <v>2</v>
      </c>
      <c r="AA141">
        <f t="shared" si="178"/>
        <v>1</v>
      </c>
      <c r="AB141">
        <f t="shared" si="178"/>
        <v>0</v>
      </c>
      <c r="AC141">
        <f t="shared" si="178"/>
        <v>1</v>
      </c>
      <c r="AD141">
        <f t="shared" si="178"/>
        <v>1</v>
      </c>
      <c r="AE141">
        <f t="shared" si="178"/>
        <v>5</v>
      </c>
      <c r="AG141" s="4">
        <v>1994</v>
      </c>
      <c r="AH141">
        <f aca="true" t="shared" si="179" ref="AH141:AM141">AH15+AH36+AH57+AH99</f>
        <v>0</v>
      </c>
      <c r="AI141">
        <f t="shared" si="179"/>
        <v>0</v>
      </c>
      <c r="AJ141">
        <f t="shared" si="179"/>
        <v>0</v>
      </c>
      <c r="AK141">
        <f t="shared" si="179"/>
        <v>0</v>
      </c>
      <c r="AL141">
        <f t="shared" si="179"/>
        <v>0</v>
      </c>
      <c r="AM141">
        <f t="shared" si="179"/>
        <v>0</v>
      </c>
      <c r="AO141" s="4">
        <v>1994</v>
      </c>
      <c r="AP141">
        <f aca="true" t="shared" si="180" ref="AP141:AU141">AP15+AP36+AP57+AP99</f>
        <v>0</v>
      </c>
      <c r="AQ141">
        <f t="shared" si="180"/>
        <v>0</v>
      </c>
      <c r="AR141">
        <f t="shared" si="180"/>
        <v>0</v>
      </c>
      <c r="AS141">
        <f t="shared" si="180"/>
        <v>0</v>
      </c>
      <c r="AT141">
        <f t="shared" si="180"/>
        <v>0</v>
      </c>
      <c r="AU141">
        <f t="shared" si="180"/>
        <v>0</v>
      </c>
    </row>
    <row r="142" spans="1:47" ht="12.75">
      <c r="A142" s="4">
        <v>1995</v>
      </c>
      <c r="B142">
        <f t="shared" si="170"/>
        <v>1059</v>
      </c>
      <c r="C142">
        <f t="shared" si="170"/>
        <v>1747</v>
      </c>
      <c r="D142">
        <f t="shared" si="170"/>
        <v>1004</v>
      </c>
      <c r="E142">
        <f t="shared" si="170"/>
        <v>579</v>
      </c>
      <c r="F142">
        <f t="shared" si="170"/>
        <v>603</v>
      </c>
      <c r="G142">
        <f t="shared" si="170"/>
        <v>4992</v>
      </c>
      <c r="I142" s="4">
        <v>1995</v>
      </c>
      <c r="J142">
        <f aca="true" t="shared" si="181" ref="J142:O142">J16+J37+J58+J100</f>
        <v>1163</v>
      </c>
      <c r="K142">
        <f t="shared" si="181"/>
        <v>1956</v>
      </c>
      <c r="L142">
        <f t="shared" si="181"/>
        <v>880</v>
      </c>
      <c r="M142">
        <f t="shared" si="181"/>
        <v>2286</v>
      </c>
      <c r="N142">
        <f t="shared" si="181"/>
        <v>396</v>
      </c>
      <c r="O142">
        <f t="shared" si="181"/>
        <v>6681</v>
      </c>
      <c r="Q142" s="4">
        <v>1995</v>
      </c>
      <c r="R142">
        <f aca="true" t="shared" si="182" ref="R142:W142">R16+R37+R58+R100</f>
        <v>5</v>
      </c>
      <c r="S142">
        <f t="shared" si="182"/>
        <v>4</v>
      </c>
      <c r="T142">
        <f t="shared" si="182"/>
        <v>0</v>
      </c>
      <c r="U142">
        <f t="shared" si="182"/>
        <v>1</v>
      </c>
      <c r="V142">
        <f t="shared" si="182"/>
        <v>1</v>
      </c>
      <c r="W142">
        <f t="shared" si="182"/>
        <v>11</v>
      </c>
      <c r="Y142" s="4">
        <v>1995</v>
      </c>
      <c r="Z142">
        <f aca="true" t="shared" si="183" ref="Z142:AE142">Z16+Z37+Z58+Z100</f>
        <v>2</v>
      </c>
      <c r="AA142">
        <f t="shared" si="183"/>
        <v>2</v>
      </c>
      <c r="AB142">
        <f t="shared" si="183"/>
        <v>3</v>
      </c>
      <c r="AC142">
        <f t="shared" si="183"/>
        <v>2</v>
      </c>
      <c r="AD142">
        <f t="shared" si="183"/>
        <v>2</v>
      </c>
      <c r="AE142">
        <f t="shared" si="183"/>
        <v>11</v>
      </c>
      <c r="AG142" s="4">
        <v>1995</v>
      </c>
      <c r="AH142">
        <f aca="true" t="shared" si="184" ref="AH142:AM142">AH16+AH37+AH58+AH100</f>
        <v>0</v>
      </c>
      <c r="AI142">
        <f t="shared" si="184"/>
        <v>0</v>
      </c>
      <c r="AJ142">
        <f t="shared" si="184"/>
        <v>0</v>
      </c>
      <c r="AK142">
        <f t="shared" si="184"/>
        <v>0</v>
      </c>
      <c r="AL142">
        <f t="shared" si="184"/>
        <v>0</v>
      </c>
      <c r="AM142">
        <f t="shared" si="184"/>
        <v>0</v>
      </c>
      <c r="AO142" s="4">
        <v>1995</v>
      </c>
      <c r="AP142">
        <f aca="true" t="shared" si="185" ref="AP142:AU142">AP16+AP37+AP58+AP100</f>
        <v>0</v>
      </c>
      <c r="AQ142">
        <f t="shared" si="185"/>
        <v>0</v>
      </c>
      <c r="AR142">
        <f t="shared" si="185"/>
        <v>0</v>
      </c>
      <c r="AS142">
        <f t="shared" si="185"/>
        <v>0</v>
      </c>
      <c r="AT142">
        <f t="shared" si="185"/>
        <v>0</v>
      </c>
      <c r="AU142">
        <f t="shared" si="185"/>
        <v>0</v>
      </c>
    </row>
    <row r="143" spans="1:47" ht="12.75">
      <c r="A143" s="4">
        <v>1996</v>
      </c>
      <c r="B143">
        <f t="shared" si="170"/>
        <v>979</v>
      </c>
      <c r="C143">
        <f t="shared" si="170"/>
        <v>1845</v>
      </c>
      <c r="D143">
        <f t="shared" si="170"/>
        <v>1180</v>
      </c>
      <c r="E143">
        <f t="shared" si="170"/>
        <v>611</v>
      </c>
      <c r="F143">
        <f t="shared" si="170"/>
        <v>646</v>
      </c>
      <c r="G143">
        <f t="shared" si="170"/>
        <v>5261</v>
      </c>
      <c r="I143" s="4">
        <v>1996</v>
      </c>
      <c r="J143">
        <f aca="true" t="shared" si="186" ref="J143:O143">J17+J38+J59+J101</f>
        <v>1119</v>
      </c>
      <c r="K143">
        <f t="shared" si="186"/>
        <v>1995</v>
      </c>
      <c r="L143">
        <f t="shared" si="186"/>
        <v>982</v>
      </c>
      <c r="M143">
        <f t="shared" si="186"/>
        <v>2383</v>
      </c>
      <c r="N143">
        <f t="shared" si="186"/>
        <v>422</v>
      </c>
      <c r="O143">
        <f t="shared" si="186"/>
        <v>6901</v>
      </c>
      <c r="Q143" s="4">
        <v>1996</v>
      </c>
      <c r="R143">
        <f aca="true" t="shared" si="187" ref="R143:W143">R17+R38+R59+R101</f>
        <v>1</v>
      </c>
      <c r="S143">
        <f t="shared" si="187"/>
        <v>0</v>
      </c>
      <c r="T143">
        <f t="shared" si="187"/>
        <v>1</v>
      </c>
      <c r="U143">
        <f t="shared" si="187"/>
        <v>0</v>
      </c>
      <c r="V143">
        <f t="shared" si="187"/>
        <v>1</v>
      </c>
      <c r="W143">
        <f t="shared" si="187"/>
        <v>3</v>
      </c>
      <c r="Y143" s="4">
        <v>1996</v>
      </c>
      <c r="Z143">
        <f aca="true" t="shared" si="188" ref="Z143:AE143">Z17+Z38+Z59+Z101</f>
        <v>3</v>
      </c>
      <c r="AA143">
        <f t="shared" si="188"/>
        <v>6</v>
      </c>
      <c r="AB143">
        <f t="shared" si="188"/>
        <v>0</v>
      </c>
      <c r="AC143">
        <f t="shared" si="188"/>
        <v>0</v>
      </c>
      <c r="AD143">
        <f t="shared" si="188"/>
        <v>2</v>
      </c>
      <c r="AE143">
        <f t="shared" si="188"/>
        <v>11</v>
      </c>
      <c r="AG143" s="4">
        <v>1996</v>
      </c>
      <c r="AH143">
        <f aca="true" t="shared" si="189" ref="AH143:AM143">AH17+AH38+AH59+AH101</f>
        <v>0</v>
      </c>
      <c r="AI143">
        <f t="shared" si="189"/>
        <v>0</v>
      </c>
      <c r="AJ143">
        <f t="shared" si="189"/>
        <v>0</v>
      </c>
      <c r="AK143">
        <f t="shared" si="189"/>
        <v>0</v>
      </c>
      <c r="AL143">
        <f t="shared" si="189"/>
        <v>0</v>
      </c>
      <c r="AM143">
        <f t="shared" si="189"/>
        <v>0</v>
      </c>
      <c r="AO143" s="4">
        <v>1996</v>
      </c>
      <c r="AP143">
        <f aca="true" t="shared" si="190" ref="AP143:AU143">AP17+AP38+AP59+AP101</f>
        <v>0</v>
      </c>
      <c r="AQ143">
        <f t="shared" si="190"/>
        <v>0</v>
      </c>
      <c r="AR143">
        <f t="shared" si="190"/>
        <v>0</v>
      </c>
      <c r="AS143">
        <f t="shared" si="190"/>
        <v>0</v>
      </c>
      <c r="AT143">
        <f t="shared" si="190"/>
        <v>0</v>
      </c>
      <c r="AU143">
        <f t="shared" si="190"/>
        <v>0</v>
      </c>
    </row>
    <row r="144" spans="1:47" ht="12.75">
      <c r="A144" s="4">
        <v>1997</v>
      </c>
      <c r="B144">
        <f t="shared" si="170"/>
        <v>1051</v>
      </c>
      <c r="C144">
        <f t="shared" si="170"/>
        <v>1904</v>
      </c>
      <c r="D144">
        <f t="shared" si="170"/>
        <v>1334</v>
      </c>
      <c r="E144">
        <f t="shared" si="170"/>
        <v>676</v>
      </c>
      <c r="F144">
        <f t="shared" si="170"/>
        <v>763</v>
      </c>
      <c r="G144">
        <f t="shared" si="170"/>
        <v>5728</v>
      </c>
      <c r="I144" s="4">
        <v>1997</v>
      </c>
      <c r="J144">
        <f aca="true" t="shared" si="191" ref="J144:O144">J18+J39+J60+J102</f>
        <v>1289</v>
      </c>
      <c r="K144">
        <f t="shared" si="191"/>
        <v>2256</v>
      </c>
      <c r="L144">
        <f t="shared" si="191"/>
        <v>1048</v>
      </c>
      <c r="M144">
        <f t="shared" si="191"/>
        <v>2700</v>
      </c>
      <c r="N144">
        <f t="shared" si="191"/>
        <v>470</v>
      </c>
      <c r="O144">
        <f t="shared" si="191"/>
        <v>7763</v>
      </c>
      <c r="Q144" s="4">
        <v>1997</v>
      </c>
      <c r="R144">
        <f aca="true" t="shared" si="192" ref="R144:W144">R18+R39+R60+R102</f>
        <v>3</v>
      </c>
      <c r="S144">
        <f t="shared" si="192"/>
        <v>3</v>
      </c>
      <c r="T144">
        <f t="shared" si="192"/>
        <v>1</v>
      </c>
      <c r="U144">
        <f t="shared" si="192"/>
        <v>0</v>
      </c>
      <c r="V144">
        <f t="shared" si="192"/>
        <v>1</v>
      </c>
      <c r="W144">
        <f t="shared" si="192"/>
        <v>8</v>
      </c>
      <c r="Y144" s="4">
        <v>1997</v>
      </c>
      <c r="Z144">
        <f aca="true" t="shared" si="193" ref="Z144:AE144">Z18+Z39+Z60+Z102</f>
        <v>4</v>
      </c>
      <c r="AA144">
        <f t="shared" si="193"/>
        <v>3</v>
      </c>
      <c r="AB144">
        <f t="shared" si="193"/>
        <v>2</v>
      </c>
      <c r="AC144">
        <f t="shared" si="193"/>
        <v>3</v>
      </c>
      <c r="AD144">
        <f t="shared" si="193"/>
        <v>0</v>
      </c>
      <c r="AE144">
        <f t="shared" si="193"/>
        <v>12</v>
      </c>
      <c r="AG144" s="4">
        <v>1997</v>
      </c>
      <c r="AH144">
        <f aca="true" t="shared" si="194" ref="AH144:AM144">AH18+AH39+AH60+AH102</f>
        <v>0</v>
      </c>
      <c r="AI144">
        <f t="shared" si="194"/>
        <v>0</v>
      </c>
      <c r="AJ144">
        <f t="shared" si="194"/>
        <v>0</v>
      </c>
      <c r="AK144">
        <f t="shared" si="194"/>
        <v>0</v>
      </c>
      <c r="AL144">
        <f t="shared" si="194"/>
        <v>0</v>
      </c>
      <c r="AM144">
        <f t="shared" si="194"/>
        <v>0</v>
      </c>
      <c r="AO144" s="4">
        <v>1997</v>
      </c>
      <c r="AP144">
        <f aca="true" t="shared" si="195" ref="AP144:AU144">AP18+AP39+AP60+AP102</f>
        <v>0</v>
      </c>
      <c r="AQ144">
        <f t="shared" si="195"/>
        <v>0</v>
      </c>
      <c r="AR144">
        <f t="shared" si="195"/>
        <v>0</v>
      </c>
      <c r="AS144">
        <f t="shared" si="195"/>
        <v>0</v>
      </c>
      <c r="AT144">
        <f t="shared" si="195"/>
        <v>0</v>
      </c>
      <c r="AU144">
        <f t="shared" si="195"/>
        <v>0</v>
      </c>
    </row>
    <row r="145" spans="1:47" ht="12.75">
      <c r="A145" s="4">
        <v>1998</v>
      </c>
      <c r="B145">
        <f t="shared" si="170"/>
        <v>1181</v>
      </c>
      <c r="C145">
        <f t="shared" si="170"/>
        <v>1953</v>
      </c>
      <c r="D145">
        <f t="shared" si="170"/>
        <v>1469</v>
      </c>
      <c r="E145">
        <f t="shared" si="170"/>
        <v>762</v>
      </c>
      <c r="F145">
        <f t="shared" si="170"/>
        <v>610</v>
      </c>
      <c r="G145">
        <f t="shared" si="170"/>
        <v>5975</v>
      </c>
      <c r="I145" s="4">
        <v>1998</v>
      </c>
      <c r="J145">
        <f aca="true" t="shared" si="196" ref="J145:O145">J19+J40+J61+J103</f>
        <v>1300</v>
      </c>
      <c r="K145">
        <f t="shared" si="196"/>
        <v>2246</v>
      </c>
      <c r="L145">
        <f t="shared" si="196"/>
        <v>1167</v>
      </c>
      <c r="M145">
        <f t="shared" si="196"/>
        <v>2805</v>
      </c>
      <c r="N145">
        <f t="shared" si="196"/>
        <v>417</v>
      </c>
      <c r="O145">
        <f t="shared" si="196"/>
        <v>7935</v>
      </c>
      <c r="Q145" s="4">
        <v>1998</v>
      </c>
      <c r="R145">
        <f aca="true" t="shared" si="197" ref="R145:W145">R19+R40+R61+R103</f>
        <v>2</v>
      </c>
      <c r="S145">
        <f t="shared" si="197"/>
        <v>5</v>
      </c>
      <c r="T145">
        <f t="shared" si="197"/>
        <v>3</v>
      </c>
      <c r="U145">
        <f t="shared" si="197"/>
        <v>3</v>
      </c>
      <c r="V145">
        <f t="shared" si="197"/>
        <v>0</v>
      </c>
      <c r="W145">
        <f t="shared" si="197"/>
        <v>13</v>
      </c>
      <c r="Y145" s="4">
        <v>1998</v>
      </c>
      <c r="Z145">
        <f aca="true" t="shared" si="198" ref="Z145:AE145">Z19+Z40+Z61+Z103</f>
        <v>10</v>
      </c>
      <c r="AA145">
        <f t="shared" si="198"/>
        <v>3</v>
      </c>
      <c r="AB145">
        <f t="shared" si="198"/>
        <v>1</v>
      </c>
      <c r="AC145">
        <f t="shared" si="198"/>
        <v>1</v>
      </c>
      <c r="AD145">
        <f t="shared" si="198"/>
        <v>3</v>
      </c>
      <c r="AE145">
        <f t="shared" si="198"/>
        <v>18</v>
      </c>
      <c r="AG145" s="4">
        <v>1998</v>
      </c>
      <c r="AH145">
        <f aca="true" t="shared" si="199" ref="AH145:AM145">AH19+AH40+AH61+AH103</f>
        <v>0</v>
      </c>
      <c r="AI145">
        <f t="shared" si="199"/>
        <v>0</v>
      </c>
      <c r="AJ145">
        <f t="shared" si="199"/>
        <v>0</v>
      </c>
      <c r="AK145">
        <f t="shared" si="199"/>
        <v>0</v>
      </c>
      <c r="AL145">
        <f t="shared" si="199"/>
        <v>0</v>
      </c>
      <c r="AM145">
        <f t="shared" si="199"/>
        <v>0</v>
      </c>
      <c r="AO145" s="4">
        <v>1998</v>
      </c>
      <c r="AP145">
        <f aca="true" t="shared" si="200" ref="AP145:AU145">AP19+AP40+AP61+AP103</f>
        <v>0</v>
      </c>
      <c r="AQ145">
        <f t="shared" si="200"/>
        <v>0</v>
      </c>
      <c r="AR145">
        <f t="shared" si="200"/>
        <v>0</v>
      </c>
      <c r="AS145">
        <f t="shared" si="200"/>
        <v>0</v>
      </c>
      <c r="AT145">
        <f t="shared" si="200"/>
        <v>0</v>
      </c>
      <c r="AU145">
        <f t="shared" si="200"/>
        <v>0</v>
      </c>
    </row>
    <row r="146" spans="1:47" ht="12.75">
      <c r="A146" s="4">
        <v>1999</v>
      </c>
      <c r="B146">
        <f aca="true" t="shared" si="201" ref="B146:G146">B20+B41+B62+B104</f>
        <v>1036</v>
      </c>
      <c r="C146">
        <f t="shared" si="201"/>
        <v>1608</v>
      </c>
      <c r="D146">
        <f t="shared" si="201"/>
        <v>1406</v>
      </c>
      <c r="E146">
        <f t="shared" si="201"/>
        <v>663</v>
      </c>
      <c r="F146">
        <f t="shared" si="201"/>
        <v>485</v>
      </c>
      <c r="G146">
        <f t="shared" si="201"/>
        <v>5198</v>
      </c>
      <c r="I146" s="4">
        <v>1999</v>
      </c>
      <c r="J146">
        <f aca="true" t="shared" si="202" ref="J146:O146">J20+J41+J62+J104</f>
        <v>1039</v>
      </c>
      <c r="K146">
        <f t="shared" si="202"/>
        <v>1736</v>
      </c>
      <c r="L146">
        <f t="shared" si="202"/>
        <v>1007</v>
      </c>
      <c r="M146">
        <f t="shared" si="202"/>
        <v>2396</v>
      </c>
      <c r="N146">
        <f t="shared" si="202"/>
        <v>265</v>
      </c>
      <c r="O146">
        <f t="shared" si="202"/>
        <v>6443</v>
      </c>
      <c r="Q146" s="4">
        <v>1999</v>
      </c>
      <c r="R146">
        <f aca="true" t="shared" si="203" ref="R146:W146">R20+R41+R62+R104</f>
        <v>2</v>
      </c>
      <c r="S146">
        <f t="shared" si="203"/>
        <v>2</v>
      </c>
      <c r="T146">
        <f t="shared" si="203"/>
        <v>2</v>
      </c>
      <c r="U146">
        <f t="shared" si="203"/>
        <v>2</v>
      </c>
      <c r="V146">
        <f t="shared" si="203"/>
        <v>1</v>
      </c>
      <c r="W146">
        <f t="shared" si="203"/>
        <v>9</v>
      </c>
      <c r="Y146" s="4">
        <v>1999</v>
      </c>
      <c r="Z146">
        <f aca="true" t="shared" si="204" ref="Z146:AE146">Z20+Z41+Z62+Z104</f>
        <v>0</v>
      </c>
      <c r="AA146">
        <f t="shared" si="204"/>
        <v>0</v>
      </c>
      <c r="AB146">
        <f t="shared" si="204"/>
        <v>0</v>
      </c>
      <c r="AC146">
        <f t="shared" si="204"/>
        <v>0</v>
      </c>
      <c r="AD146">
        <f t="shared" si="204"/>
        <v>0</v>
      </c>
      <c r="AE146">
        <f t="shared" si="204"/>
        <v>0</v>
      </c>
      <c r="AG146" s="4">
        <v>1999</v>
      </c>
      <c r="AH146">
        <f aca="true" t="shared" si="205" ref="AH146:AM146">AH20+AH41+AH62+AH104</f>
        <v>32</v>
      </c>
      <c r="AI146">
        <f t="shared" si="205"/>
        <v>9</v>
      </c>
      <c r="AJ146">
        <f t="shared" si="205"/>
        <v>7</v>
      </c>
      <c r="AK146">
        <f t="shared" si="205"/>
        <v>40</v>
      </c>
      <c r="AL146">
        <f t="shared" si="205"/>
        <v>6</v>
      </c>
      <c r="AM146">
        <f t="shared" si="205"/>
        <v>94</v>
      </c>
      <c r="AO146" s="4">
        <v>1999</v>
      </c>
      <c r="AP146">
        <f aca="true" t="shared" si="206" ref="AP146:AU146">AP20+AP41+AP62+AP104</f>
        <v>0</v>
      </c>
      <c r="AQ146">
        <f t="shared" si="206"/>
        <v>0</v>
      </c>
      <c r="AR146">
        <f t="shared" si="206"/>
        <v>0</v>
      </c>
      <c r="AS146">
        <f t="shared" si="206"/>
        <v>0</v>
      </c>
      <c r="AT146">
        <f t="shared" si="206"/>
        <v>0</v>
      </c>
      <c r="AU146">
        <f t="shared" si="206"/>
        <v>0</v>
      </c>
    </row>
    <row r="147" spans="1:47" ht="12.75">
      <c r="A147" s="4" t="s">
        <v>14</v>
      </c>
      <c r="B147" s="2">
        <f>SUM(B130:B146)</f>
        <v>13702</v>
      </c>
      <c r="C147" s="2">
        <f>SUM(C130:C146)</f>
        <v>24488</v>
      </c>
      <c r="D147" s="2">
        <f>SUM(D130:D146)</f>
        <v>14235</v>
      </c>
      <c r="E147" s="2">
        <f>SUM(E130:E146)</f>
        <v>7548</v>
      </c>
      <c r="F147" s="2">
        <f>SUM(F130:F146)</f>
        <v>16612</v>
      </c>
      <c r="G147">
        <f>SUM(B147:F147)</f>
        <v>76585</v>
      </c>
      <c r="I147" s="4" t="s">
        <v>14</v>
      </c>
      <c r="J147" s="2">
        <f>SUM(J130:J146)</f>
        <v>14131</v>
      </c>
      <c r="K147" s="2">
        <f>SUM(K130:K146)</f>
        <v>25537</v>
      </c>
      <c r="L147" s="2">
        <f>SUM(L130:L146)</f>
        <v>10901</v>
      </c>
      <c r="M147" s="2">
        <f>SUM(M130:M146)</f>
        <v>24239</v>
      </c>
      <c r="N147" s="2">
        <f>SUM(N130:N146)</f>
        <v>10354</v>
      </c>
      <c r="O147">
        <f>SUM(J147:N147)</f>
        <v>85162</v>
      </c>
      <c r="Q147" s="4" t="s">
        <v>14</v>
      </c>
      <c r="R147" s="2">
        <f>SUM(R130:R146)</f>
        <v>22</v>
      </c>
      <c r="S147" s="2">
        <f>SUM(S130:S146)</f>
        <v>19</v>
      </c>
      <c r="T147" s="2">
        <f>SUM(T130:T146)</f>
        <v>8</v>
      </c>
      <c r="U147" s="2">
        <f>SUM(U130:U146)</f>
        <v>8</v>
      </c>
      <c r="V147" s="2">
        <f>SUM(V130:V146)</f>
        <v>6</v>
      </c>
      <c r="W147">
        <f>SUM(R147:V147)</f>
        <v>63</v>
      </c>
      <c r="Y147" s="4" t="s">
        <v>14</v>
      </c>
      <c r="Z147" s="2">
        <f>SUM(Z130:Z146)</f>
        <v>29</v>
      </c>
      <c r="AA147" s="2">
        <f>SUM(AA130:AA146)</f>
        <v>22</v>
      </c>
      <c r="AB147" s="2">
        <f>SUM(AB130:AB146)</f>
        <v>7</v>
      </c>
      <c r="AC147" s="2">
        <f>SUM(AC130:AC146)</f>
        <v>8</v>
      </c>
      <c r="AD147" s="2">
        <f>SUM(AD130:AD146)</f>
        <v>8</v>
      </c>
      <c r="AE147">
        <f>SUM(Z147:AD147)</f>
        <v>74</v>
      </c>
      <c r="AG147" s="4" t="s">
        <v>14</v>
      </c>
      <c r="AH147" s="2">
        <f>SUM(AH130:AH146)</f>
        <v>32</v>
      </c>
      <c r="AI147" s="2">
        <f>SUM(AI130:AI146)</f>
        <v>9</v>
      </c>
      <c r="AJ147" s="2">
        <f>SUM(AJ130:AJ146)</f>
        <v>7</v>
      </c>
      <c r="AK147" s="2">
        <f>SUM(AK130:AK146)</f>
        <v>40</v>
      </c>
      <c r="AL147" s="2">
        <f>SUM(AL130:AL146)</f>
        <v>6</v>
      </c>
      <c r="AM147">
        <f>SUM(AH147:AL147)</f>
        <v>94</v>
      </c>
      <c r="AO147" s="4" t="s">
        <v>14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58"/>
  <sheetViews>
    <sheetView workbookViewId="0" topLeftCell="A995">
      <selection activeCell="B1004" sqref="A1:IV16384"/>
    </sheetView>
  </sheetViews>
  <sheetFormatPr defaultColWidth="9.140625" defaultRowHeight="12.75"/>
  <sheetData>
    <row r="1" spans="1:19" ht="12.75">
      <c r="A1" s="2"/>
      <c r="B1" s="2"/>
      <c r="C1" s="2"/>
      <c r="D1" s="2"/>
      <c r="E1" s="2"/>
      <c r="F1" s="2"/>
      <c r="G1" s="2"/>
      <c r="H1" s="2"/>
      <c r="J1" s="2"/>
      <c r="Q1" s="2"/>
      <c r="R1" s="2"/>
      <c r="S1" s="2"/>
    </row>
    <row r="2" spans="1:19" ht="12.75">
      <c r="A2" s="2"/>
      <c r="B2" s="2"/>
      <c r="C2" s="2"/>
      <c r="D2" s="2"/>
      <c r="E2" s="2"/>
      <c r="F2" s="2"/>
      <c r="G2" s="2"/>
      <c r="H2" s="2"/>
      <c r="J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M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M4" s="2"/>
      <c r="N4" s="2"/>
      <c r="P4" s="2"/>
      <c r="Q4" s="2"/>
      <c r="R4" s="2"/>
      <c r="S4" s="2"/>
    </row>
    <row r="5" spans="1:19" ht="12.75">
      <c r="A5" s="2"/>
      <c r="B5" s="2"/>
      <c r="C5" s="2"/>
      <c r="D5" s="2"/>
      <c r="E5" s="2"/>
      <c r="F5" s="2"/>
      <c r="G5" s="2"/>
      <c r="H5" s="2"/>
      <c r="I5" s="2"/>
      <c r="J5" s="2"/>
      <c r="M5" s="2"/>
      <c r="N5" s="2"/>
      <c r="O5" s="2"/>
      <c r="P5" s="2"/>
      <c r="Q5" s="2"/>
      <c r="R5" s="2"/>
      <c r="S5" s="2"/>
    </row>
    <row r="6" spans="1:19" ht="12.75">
      <c r="A6" s="2"/>
      <c r="B6" s="2"/>
      <c r="C6" s="2"/>
      <c r="D6" s="2"/>
      <c r="E6" s="2"/>
      <c r="F6" s="2"/>
      <c r="G6" s="2"/>
      <c r="H6" s="2"/>
      <c r="I6" s="2"/>
      <c r="J6" s="2"/>
      <c r="L6" s="2"/>
      <c r="M6" s="2"/>
      <c r="O6" s="2"/>
      <c r="P6" s="2"/>
      <c r="Q6" s="2"/>
      <c r="R6" s="2"/>
      <c r="S6" s="2"/>
    </row>
    <row r="7" spans="1:19" ht="12.75">
      <c r="A7" s="2"/>
      <c r="B7" s="2"/>
      <c r="C7" s="2"/>
      <c r="D7" s="2"/>
      <c r="E7" s="2"/>
      <c r="F7" s="2"/>
      <c r="G7" s="2"/>
      <c r="H7" s="2"/>
      <c r="I7" s="2"/>
      <c r="J7" s="2"/>
      <c r="L7" s="2"/>
      <c r="M7" s="2"/>
      <c r="N7" s="2"/>
      <c r="O7" s="2"/>
      <c r="P7" s="2"/>
      <c r="Q7" s="2"/>
      <c r="R7" s="2"/>
      <c r="S7" s="2"/>
    </row>
    <row r="8" spans="1:19" ht="12.75">
      <c r="A8" s="2"/>
      <c r="B8" s="2"/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  <c r="P8" s="2"/>
      <c r="Q8" s="2"/>
      <c r="R8" s="2"/>
      <c r="S8" s="2"/>
    </row>
    <row r="9" spans="1:19" ht="12.75">
      <c r="A9" s="2"/>
      <c r="B9" s="2"/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/>
      <c r="B11" s="2"/>
      <c r="C11" s="2"/>
      <c r="D11" s="2"/>
      <c r="E11" s="2"/>
      <c r="F11" s="2"/>
      <c r="G11" s="2"/>
      <c r="H11" s="2"/>
      <c r="I11" s="2"/>
      <c r="J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/>
      <c r="B12" s="2"/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/>
      <c r="B13" s="2"/>
      <c r="C13" s="2"/>
      <c r="D13" s="2"/>
      <c r="E13" s="2"/>
      <c r="F13" s="2"/>
      <c r="G13" s="2"/>
      <c r="H13" s="2"/>
      <c r="I13" s="2"/>
      <c r="J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/>
      <c r="B16" s="2"/>
      <c r="C16" s="2"/>
      <c r="D16" s="2"/>
      <c r="E16" s="2"/>
      <c r="F16" s="2"/>
      <c r="G16" s="2"/>
      <c r="H16" s="2"/>
      <c r="I16" s="2"/>
      <c r="J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3:6" ht="12.75">
      <c r="C18" s="2"/>
      <c r="F18" s="2"/>
    </row>
    <row r="19" spans="2:6" ht="12.75">
      <c r="B19" s="2"/>
      <c r="C19" s="2"/>
      <c r="D19" s="2"/>
      <c r="E19" s="2"/>
      <c r="F19" s="2"/>
    </row>
    <row r="20" spans="2:7" ht="12.75">
      <c r="B20" s="2"/>
      <c r="C20" s="2"/>
      <c r="D20" s="2"/>
      <c r="E20" s="2"/>
      <c r="F20" s="2"/>
      <c r="G20" s="2"/>
    </row>
    <row r="23" ht="12.75">
      <c r="G23" s="2"/>
    </row>
    <row r="24" ht="12.75">
      <c r="G24" s="2"/>
    </row>
    <row r="25" spans="4:7" ht="12.75">
      <c r="D25" s="2"/>
      <c r="G25" s="2"/>
    </row>
    <row r="26" spans="4:7" ht="12.75">
      <c r="D26" s="2"/>
      <c r="G26" s="2"/>
    </row>
    <row r="27" spans="2:7" ht="12.75">
      <c r="B27" s="2"/>
      <c r="C27" s="2"/>
      <c r="D27" s="2"/>
      <c r="G27" s="2"/>
    </row>
    <row r="28" spans="2:7" ht="12.75">
      <c r="B28" s="2"/>
      <c r="C28" s="2"/>
      <c r="D28" s="2"/>
      <c r="G28" s="2"/>
    </row>
    <row r="29" spans="2:7" ht="12.75">
      <c r="B29" s="2"/>
      <c r="C29" s="2"/>
      <c r="D29" s="2"/>
      <c r="G29" s="2"/>
    </row>
    <row r="30" spans="2:7" ht="12.75">
      <c r="B30" s="2"/>
      <c r="C30" s="2"/>
      <c r="D30" s="2"/>
      <c r="G30" s="2"/>
    </row>
    <row r="31" spans="2:7" ht="12.75">
      <c r="B31" s="2"/>
      <c r="C31" s="2"/>
      <c r="D31" s="2"/>
      <c r="G31" s="2"/>
    </row>
    <row r="32" spans="2:7" ht="12.75">
      <c r="B32" s="2"/>
      <c r="C32" s="2"/>
      <c r="D32" s="2"/>
      <c r="G32" s="2"/>
    </row>
    <row r="33" spans="2:7" ht="12.75">
      <c r="B33" s="2"/>
      <c r="C33" s="2"/>
      <c r="D33" s="2"/>
      <c r="G33" s="2"/>
    </row>
    <row r="34" spans="2:7" ht="12.75">
      <c r="B34" s="2"/>
      <c r="C34" s="2"/>
      <c r="D34" s="2"/>
      <c r="G34" s="2"/>
    </row>
    <row r="35" spans="2:7" ht="12.75">
      <c r="B35" s="2"/>
      <c r="C35" s="2"/>
      <c r="D35" s="2"/>
      <c r="G35" s="2"/>
    </row>
    <row r="36" spans="2:7" ht="12.75">
      <c r="B36" s="2"/>
      <c r="C36" s="2"/>
      <c r="D36" s="2"/>
      <c r="G36" s="2"/>
    </row>
    <row r="37" spans="2:7" ht="12.75">
      <c r="B37" s="2"/>
      <c r="C37" s="2"/>
      <c r="D37" s="2"/>
      <c r="G37" s="2"/>
    </row>
    <row r="38" spans="2:7" ht="12.75">
      <c r="B38" s="2"/>
      <c r="C38" s="2"/>
      <c r="D38" s="2"/>
      <c r="G38" s="2"/>
    </row>
    <row r="39" spans="2:7" ht="12.75">
      <c r="B39" s="2"/>
      <c r="C39" s="2"/>
      <c r="D39" s="2"/>
      <c r="G39" s="2"/>
    </row>
    <row r="40" spans="2:7" ht="12.75">
      <c r="B40" s="2"/>
      <c r="C40" s="2"/>
      <c r="D40" s="2"/>
      <c r="E40" s="2"/>
      <c r="F40" s="2"/>
      <c r="G40" s="2"/>
    </row>
    <row r="41" spans="2:7" ht="12.75">
      <c r="B41" s="2"/>
      <c r="C41" s="2"/>
      <c r="D41" s="2"/>
      <c r="G41" s="2"/>
    </row>
    <row r="42" spans="2:8" ht="12.75">
      <c r="B42" s="2"/>
      <c r="C42" s="2"/>
      <c r="D42" s="2"/>
      <c r="G42" s="2"/>
      <c r="H42" s="2"/>
    </row>
    <row r="43" spans="2:8" ht="12.75">
      <c r="B43" s="2"/>
      <c r="C43" s="2"/>
      <c r="D43" s="2"/>
      <c r="F43" s="2"/>
      <c r="G43" s="2"/>
      <c r="H43" s="2"/>
    </row>
    <row r="50" spans="6:7" ht="12.75">
      <c r="F50" s="2"/>
      <c r="G50" s="2"/>
    </row>
    <row r="51" spans="6:7" ht="12.75">
      <c r="F51" s="2"/>
      <c r="G51" s="2"/>
    </row>
    <row r="52" spans="6:7" ht="12.75">
      <c r="F52" s="2"/>
      <c r="G52" s="2"/>
    </row>
    <row r="53" ht="12.75">
      <c r="G53" s="2"/>
    </row>
    <row r="54" ht="12.75">
      <c r="G54" s="2"/>
    </row>
    <row r="55" spans="3:7" ht="12.75">
      <c r="C55" s="2"/>
      <c r="G55" s="2"/>
    </row>
    <row r="56" spans="3:7" ht="12.75">
      <c r="C56" s="2"/>
      <c r="D56" s="2"/>
      <c r="G56" s="2"/>
    </row>
    <row r="57" spans="4:7" ht="12.75">
      <c r="D57" s="2"/>
      <c r="G57" s="2"/>
    </row>
    <row r="58" spans="3:7" ht="12.75">
      <c r="C58" s="2"/>
      <c r="D58" s="2"/>
      <c r="E58" s="2"/>
      <c r="G58" s="2"/>
    </row>
    <row r="59" spans="3:7" ht="12.75">
      <c r="C59" s="2"/>
      <c r="D59" s="2"/>
      <c r="E59" s="2"/>
      <c r="G59" s="2"/>
    </row>
    <row r="60" spans="2:7" ht="12.75">
      <c r="B60" s="2"/>
      <c r="C60" s="2"/>
      <c r="D60" s="2"/>
      <c r="E60" s="2"/>
      <c r="F60" s="2"/>
      <c r="G60" s="2"/>
    </row>
    <row r="61" spans="2:7" ht="12.75">
      <c r="B61" s="2"/>
      <c r="C61" s="2"/>
      <c r="D61" s="2"/>
      <c r="E61" s="2"/>
      <c r="F61" s="2"/>
      <c r="G61" s="2"/>
    </row>
    <row r="62" spans="2:7" ht="12.75">
      <c r="B62" s="2"/>
      <c r="C62" s="2"/>
      <c r="D62" s="2"/>
      <c r="E62" s="2"/>
      <c r="G62" s="2"/>
    </row>
    <row r="63" spans="2:8" ht="12.75">
      <c r="B63" s="2"/>
      <c r="C63" s="2"/>
      <c r="D63" s="2"/>
      <c r="E63" s="2"/>
      <c r="G63" s="2"/>
      <c r="H63" s="2"/>
    </row>
    <row r="64" spans="2:8" ht="12.75">
      <c r="B64" s="2"/>
      <c r="C64" s="2"/>
      <c r="D64" s="2"/>
      <c r="E64" s="2"/>
      <c r="G64" s="2"/>
      <c r="H64" s="2"/>
    </row>
    <row r="65" spans="2:8" ht="12.75">
      <c r="B65" s="2"/>
      <c r="C65" s="2"/>
      <c r="D65" s="2"/>
      <c r="E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7" ht="12.75">
      <c r="B70" s="2"/>
      <c r="C70" s="2"/>
      <c r="D70" s="2"/>
      <c r="E70" s="2"/>
      <c r="G70" s="2"/>
    </row>
    <row r="71" spans="5:7" ht="12.75">
      <c r="E71" s="2"/>
      <c r="F71" s="2"/>
      <c r="G71" s="2"/>
    </row>
    <row r="72" spans="5:7" ht="12.75">
      <c r="E72" s="2"/>
      <c r="F72" s="2"/>
      <c r="G72" s="2"/>
    </row>
    <row r="73" spans="2:7" ht="12.75">
      <c r="B73" s="2"/>
      <c r="C73" s="2"/>
      <c r="E73" s="2"/>
      <c r="F73" s="2"/>
      <c r="G73" s="2"/>
    </row>
    <row r="74" spans="3:7" ht="12.75">
      <c r="C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  <row r="76" spans="2:7" ht="12.75">
      <c r="B76" s="2"/>
      <c r="C76" s="2"/>
      <c r="D76" s="2"/>
      <c r="E76" s="2"/>
      <c r="F76" s="2"/>
      <c r="G76" s="2"/>
    </row>
    <row r="77" spans="2:5" ht="12.75">
      <c r="B77" s="2"/>
      <c r="C77" s="2"/>
      <c r="D77" s="2"/>
      <c r="E77" s="2"/>
    </row>
    <row r="78" spans="2:7" ht="12.75">
      <c r="B78" s="2"/>
      <c r="C78" s="2"/>
      <c r="D78" s="2"/>
      <c r="E78" s="2"/>
      <c r="F78" s="2"/>
      <c r="G78" s="2"/>
    </row>
    <row r="79" spans="2:7" ht="12.75">
      <c r="B79" s="2"/>
      <c r="C79" s="2"/>
      <c r="D79" s="2"/>
      <c r="E79" s="2"/>
      <c r="G79" s="2"/>
    </row>
    <row r="80" spans="2:7" ht="12.75">
      <c r="B80" s="2"/>
      <c r="C80" s="2"/>
      <c r="D80" s="2"/>
      <c r="E80" s="2"/>
      <c r="F80" s="2"/>
      <c r="G80" s="2"/>
    </row>
    <row r="81" spans="2:7" ht="12.75">
      <c r="B81" s="2"/>
      <c r="C81" s="2"/>
      <c r="D81" s="2"/>
      <c r="E81" s="2"/>
      <c r="F81" s="2"/>
      <c r="G81" s="2"/>
    </row>
    <row r="82" spans="2:7" ht="12.75">
      <c r="B82" s="2"/>
      <c r="C82" s="2"/>
      <c r="D82" s="2"/>
      <c r="E82" s="2"/>
      <c r="F82" s="2"/>
      <c r="G82" s="2"/>
    </row>
    <row r="83" spans="2:7" ht="12.75">
      <c r="B83" s="2"/>
      <c r="C83" s="2"/>
      <c r="D83" s="2"/>
      <c r="E83" s="2"/>
      <c r="F83" s="2"/>
      <c r="G83" s="2"/>
    </row>
    <row r="84" spans="2:7" ht="12.75">
      <c r="B84" s="2"/>
      <c r="C84" s="2"/>
      <c r="D84" s="2"/>
      <c r="E84" s="2"/>
      <c r="F84" s="2"/>
      <c r="G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3:4" ht="12.75">
      <c r="C92" s="2"/>
      <c r="D92" s="2"/>
    </row>
    <row r="93" spans="3:4" ht="12.75">
      <c r="C93" s="2"/>
      <c r="D93" s="2"/>
    </row>
    <row r="94" spans="3:7" ht="12.75">
      <c r="C94" s="2"/>
      <c r="D94" s="2"/>
      <c r="G94" s="2"/>
    </row>
    <row r="95" spans="3:7" ht="12.75">
      <c r="C95" s="2"/>
      <c r="D95" s="2"/>
      <c r="G95" s="2"/>
    </row>
    <row r="96" spans="3:7" ht="12.75">
      <c r="C96" s="2"/>
      <c r="G96" s="2"/>
    </row>
    <row r="97" spans="2:7" ht="12.75">
      <c r="B97" s="2"/>
      <c r="C97" s="2"/>
      <c r="G97" s="2"/>
    </row>
    <row r="98" spans="3:7" ht="12.75">
      <c r="C98" s="2"/>
      <c r="G98" s="2"/>
    </row>
    <row r="99" spans="2:7" ht="12.75">
      <c r="B99" s="2"/>
      <c r="C99" s="2"/>
      <c r="G99" s="2"/>
    </row>
    <row r="100" spans="2:7" ht="12.75">
      <c r="B100" s="2"/>
      <c r="C100" s="2"/>
      <c r="E100" s="2"/>
      <c r="G100" s="2"/>
    </row>
    <row r="101" spans="2:7" ht="12.75">
      <c r="B101" s="2"/>
      <c r="C101" s="2"/>
      <c r="D101" s="2"/>
      <c r="E101" s="2"/>
      <c r="F101" s="2"/>
      <c r="G101" s="2"/>
    </row>
    <row r="102" spans="2:7" ht="12.75">
      <c r="B102" s="2"/>
      <c r="C102" s="2"/>
      <c r="D102" s="2"/>
      <c r="E102" s="2"/>
      <c r="F102" s="2"/>
      <c r="G102" s="2"/>
    </row>
    <row r="103" spans="3:4" ht="12.75">
      <c r="C103" s="2"/>
      <c r="D103" s="2"/>
    </row>
    <row r="104" spans="3:7" ht="12.75">
      <c r="C104" s="2"/>
      <c r="D104" s="2"/>
      <c r="G104" s="2"/>
    </row>
    <row r="105" spans="4:7" ht="12.75">
      <c r="D105" s="2"/>
      <c r="E105" s="2"/>
      <c r="G105" s="2"/>
    </row>
    <row r="106" spans="4:7" ht="12.75">
      <c r="D106" s="2"/>
      <c r="E106" s="2"/>
      <c r="G106" s="2"/>
    </row>
    <row r="107" spans="3:7" ht="12.75">
      <c r="C107" s="2"/>
      <c r="D107" s="2"/>
      <c r="E107" s="2"/>
      <c r="G107" s="2"/>
    </row>
    <row r="108" spans="3:7" ht="12.75">
      <c r="C108" s="2"/>
      <c r="D108" s="2"/>
      <c r="E108" s="2"/>
      <c r="G108" s="2"/>
    </row>
    <row r="109" spans="3:7" ht="12.75">
      <c r="C109" s="2"/>
      <c r="D109" s="2"/>
      <c r="E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2:6" ht="12.75">
      <c r="B117" s="2"/>
      <c r="C117" s="2"/>
      <c r="D117" s="2"/>
      <c r="E117" s="2"/>
      <c r="F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7" ht="12.75">
      <c r="B120" s="2"/>
      <c r="C120" s="2"/>
      <c r="D120" s="2"/>
      <c r="E120" s="2"/>
      <c r="G120" s="2"/>
    </row>
    <row r="121" spans="2:7" ht="12.75">
      <c r="B121" s="2"/>
      <c r="C121" s="2"/>
      <c r="D121" s="2"/>
      <c r="E121" s="2"/>
      <c r="G121" s="2"/>
    </row>
    <row r="122" spans="3:7" ht="12.75">
      <c r="C122" s="2"/>
      <c r="E122" s="2"/>
      <c r="G122" s="2"/>
    </row>
    <row r="123" spans="3:7" ht="12.75">
      <c r="C123" s="2"/>
      <c r="E123" s="2"/>
      <c r="G123" s="2"/>
    </row>
    <row r="124" ht="12.75">
      <c r="G124" s="2"/>
    </row>
    <row r="125" ht="12.75">
      <c r="G125" s="2"/>
    </row>
    <row r="126" ht="12.75">
      <c r="G126" s="2"/>
    </row>
    <row r="127" spans="2:7" ht="12.75">
      <c r="B127" s="2"/>
      <c r="C127" s="2"/>
      <c r="D127" s="2"/>
      <c r="F127" s="2"/>
      <c r="G127" s="2"/>
    </row>
    <row r="128" spans="3:7" ht="12.75">
      <c r="C128" s="2"/>
      <c r="D128" s="2"/>
      <c r="F128" s="2"/>
      <c r="G128" s="2"/>
    </row>
    <row r="129" spans="2:4" ht="12.75">
      <c r="B129" s="2"/>
      <c r="C129" s="2"/>
      <c r="D129" s="2"/>
    </row>
    <row r="130" spans="3:7" ht="12.75">
      <c r="C130" s="2"/>
      <c r="D130" s="2"/>
      <c r="G130" s="2"/>
    </row>
    <row r="131" spans="2:6" ht="12.75">
      <c r="B131" s="2"/>
      <c r="C131" s="2"/>
      <c r="D131" s="2"/>
      <c r="E131" s="2"/>
      <c r="F131" s="2"/>
    </row>
    <row r="132" spans="2:6" ht="12.75">
      <c r="B132" s="2"/>
      <c r="C132" s="2"/>
      <c r="D132" s="2"/>
      <c r="E132" s="2"/>
      <c r="F132" s="2"/>
    </row>
    <row r="133" spans="2:5" ht="12.75">
      <c r="B133" s="2"/>
      <c r="C133" s="2"/>
      <c r="D133" s="2"/>
      <c r="E133" s="2"/>
    </row>
    <row r="134" spans="2:7" ht="12.75">
      <c r="B134" s="2"/>
      <c r="C134" s="2"/>
      <c r="D134" s="2"/>
      <c r="E134" s="2"/>
      <c r="G134" s="2"/>
    </row>
    <row r="135" spans="2:5" ht="12.75">
      <c r="B135" s="2"/>
      <c r="C135" s="2"/>
      <c r="D135" s="2"/>
      <c r="E135" s="2"/>
    </row>
    <row r="136" spans="2:7" ht="12.75">
      <c r="B136" s="2"/>
      <c r="C136" s="2"/>
      <c r="D136" s="2"/>
      <c r="E136" s="2"/>
      <c r="G136" s="2"/>
    </row>
    <row r="137" spans="2:5" ht="12.75">
      <c r="B137" s="2"/>
      <c r="C137" s="2"/>
      <c r="D137" s="2"/>
      <c r="E137" s="2"/>
    </row>
    <row r="138" spans="2:6" ht="12.75">
      <c r="B138" s="2"/>
      <c r="C138" s="2"/>
      <c r="D138" s="2"/>
      <c r="E138" s="2"/>
      <c r="F138" s="2"/>
    </row>
    <row r="139" spans="2:6" ht="12.75">
      <c r="B139" s="2"/>
      <c r="C139" s="2"/>
      <c r="D139" s="2"/>
      <c r="E139" s="2"/>
      <c r="F139" s="2"/>
    </row>
    <row r="140" spans="2:6" ht="12.75">
      <c r="B140" s="2"/>
      <c r="C140" s="2"/>
      <c r="D140" s="2"/>
      <c r="E140" s="2"/>
      <c r="F140" s="2"/>
    </row>
    <row r="141" spans="2:6" ht="12.75">
      <c r="B141" s="2"/>
      <c r="C141" s="2"/>
      <c r="D141" s="2"/>
      <c r="E141" s="2"/>
      <c r="F141" s="2"/>
    </row>
    <row r="142" spans="2:6" ht="12.75">
      <c r="B142" s="2"/>
      <c r="C142" s="2"/>
      <c r="D142" s="2"/>
      <c r="E142" s="2"/>
      <c r="F142" s="2"/>
    </row>
    <row r="143" spans="2:6" ht="12.75">
      <c r="B143" s="2"/>
      <c r="C143" s="2"/>
      <c r="D143" s="2"/>
      <c r="E143" s="2"/>
      <c r="F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7" ht="12.75">
      <c r="B146" s="2"/>
      <c r="C146" s="2"/>
      <c r="D146" s="2"/>
      <c r="G146" s="2"/>
    </row>
    <row r="147" spans="2:4" ht="12.75">
      <c r="B147" s="2"/>
      <c r="C147" s="2"/>
      <c r="D147" s="2"/>
    </row>
    <row r="149" ht="12.75">
      <c r="G149" s="2"/>
    </row>
    <row r="150" ht="12.75">
      <c r="G150" s="2"/>
    </row>
    <row r="151" ht="12.75">
      <c r="G151" s="2"/>
    </row>
    <row r="152" spans="5:7" ht="12.75">
      <c r="E152" s="2"/>
      <c r="G152" s="2"/>
    </row>
    <row r="153" spans="5:7" ht="12.75">
      <c r="E153" s="2"/>
      <c r="F153" s="2"/>
      <c r="G153" s="2"/>
    </row>
    <row r="154" spans="5:7" ht="12.75">
      <c r="E154" s="2"/>
      <c r="F154" s="2"/>
      <c r="G154" s="2"/>
    </row>
    <row r="156" ht="12.75">
      <c r="G156" s="2"/>
    </row>
    <row r="162" spans="5:7" ht="12.75">
      <c r="E162" s="2"/>
      <c r="G162" s="2"/>
    </row>
    <row r="172" spans="2:6" ht="12.75">
      <c r="B172" s="2"/>
      <c r="E172" s="2"/>
      <c r="F172" s="2"/>
    </row>
    <row r="173" spans="2:6" ht="12.75">
      <c r="B173" s="2"/>
      <c r="E173" s="2"/>
      <c r="F173" s="2"/>
    </row>
    <row r="174" spans="2:6" ht="12.75">
      <c r="B174" s="2"/>
      <c r="E174" s="2"/>
      <c r="F174" s="2"/>
    </row>
    <row r="175" spans="2:6" ht="12.75">
      <c r="B175" s="2"/>
      <c r="E175" s="2"/>
      <c r="F175" s="2"/>
    </row>
    <row r="176" spans="2:6" ht="12.75">
      <c r="B176" s="2"/>
      <c r="C176" s="2"/>
      <c r="E176" s="2"/>
      <c r="F176" s="2"/>
    </row>
    <row r="177" spans="2:6" ht="12.75">
      <c r="B177" s="2"/>
      <c r="C177" s="2"/>
      <c r="E177" s="2"/>
      <c r="F177" s="2"/>
    </row>
    <row r="178" spans="2:6" ht="12.75">
      <c r="B178" s="2"/>
      <c r="C178" s="2"/>
      <c r="E178" s="2"/>
      <c r="F178" s="2"/>
    </row>
    <row r="179" spans="2:6" ht="12.75">
      <c r="B179" s="2"/>
      <c r="C179" s="2"/>
      <c r="E179" s="2"/>
      <c r="F179" s="2"/>
    </row>
    <row r="180" spans="2:6" ht="12.75">
      <c r="B180" s="2"/>
      <c r="C180" s="2"/>
      <c r="E180" s="2"/>
      <c r="F180" s="2"/>
    </row>
    <row r="181" spans="3:6" ht="12.75">
      <c r="C181" s="2"/>
      <c r="D181" s="2"/>
      <c r="E181" s="2"/>
      <c r="F181" s="2"/>
    </row>
    <row r="182" spans="2:6" ht="12.75">
      <c r="B182" s="2"/>
      <c r="C182" s="2"/>
      <c r="D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F188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7" ht="12.75">
      <c r="B201" s="2"/>
      <c r="C201" s="2"/>
      <c r="G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24" spans="2:3" ht="12.75">
      <c r="B224" s="2"/>
      <c r="C224" s="2"/>
    </row>
    <row r="225" ht="12.75">
      <c r="B225" s="2"/>
    </row>
    <row r="226" ht="12.75">
      <c r="B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4" spans="2:3" ht="12.75">
      <c r="B234" s="2"/>
      <c r="C234" s="2"/>
    </row>
    <row r="238" ht="12.75">
      <c r="B238" s="2"/>
    </row>
    <row r="240" spans="2:3" ht="12.75">
      <c r="B240" s="2"/>
      <c r="C240" s="2"/>
    </row>
    <row r="259" ht="12.75"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78" ht="12.75">
      <c r="B278" s="2"/>
    </row>
    <row r="279" ht="12.75">
      <c r="B279" s="2"/>
    </row>
    <row r="281" ht="12.75">
      <c r="B281" s="2"/>
    </row>
    <row r="284" ht="12.75">
      <c r="C284" s="2"/>
    </row>
    <row r="285" ht="12.75">
      <c r="C285" s="2"/>
    </row>
    <row r="286" ht="12.75">
      <c r="C286" s="2"/>
    </row>
    <row r="288" spans="2:3" ht="12.75">
      <c r="B288" s="2"/>
      <c r="C288" s="2"/>
    </row>
    <row r="289" ht="12.75">
      <c r="C289" s="2"/>
    </row>
    <row r="290" ht="12.75">
      <c r="C290" s="2"/>
    </row>
    <row r="291" spans="2:3" ht="12.75">
      <c r="B291" s="2"/>
      <c r="C291" s="2"/>
    </row>
    <row r="292" spans="2:3" ht="12.75">
      <c r="B292" s="2"/>
      <c r="C292" s="2"/>
    </row>
    <row r="301" spans="2:6" ht="12.75">
      <c r="B301" s="2"/>
      <c r="C301" s="2"/>
      <c r="E301" s="2"/>
      <c r="F301" s="2"/>
    </row>
    <row r="322" ht="12.75">
      <c r="C322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45" ht="12.75">
      <c r="D345" s="2"/>
    </row>
    <row r="355" ht="12.75">
      <c r="D355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5" ht="12.75">
      <c r="D365" s="2"/>
    </row>
    <row r="371" ht="12.75">
      <c r="D371" s="2"/>
    </row>
    <row r="397" spans="2:4" ht="12.75">
      <c r="B397" s="2"/>
      <c r="D397" s="2"/>
    </row>
    <row r="413" spans="3:4" ht="12.75">
      <c r="C413" s="2"/>
      <c r="D413" s="2"/>
    </row>
    <row r="414" spans="3:4" ht="12.75">
      <c r="C414" s="2"/>
      <c r="D414" s="2"/>
    </row>
    <row r="415" spans="3:4" ht="12.75">
      <c r="C415" s="2"/>
      <c r="D415" s="2"/>
    </row>
    <row r="423" spans="3:4" ht="12.75">
      <c r="C423" s="2"/>
      <c r="D423" s="2"/>
    </row>
    <row r="440" spans="2:4" ht="12.75">
      <c r="B440" s="2"/>
      <c r="C440" s="2"/>
      <c r="D440" s="2"/>
    </row>
    <row r="441" spans="2:4" ht="12.75">
      <c r="B441" s="2"/>
      <c r="C441" s="2"/>
      <c r="D441" s="2"/>
    </row>
    <row r="459" spans="2:4" ht="12.75">
      <c r="B459" s="2"/>
      <c r="C459" s="2"/>
      <c r="D459" s="2"/>
    </row>
    <row r="460" spans="2:4" ht="12.75">
      <c r="B460" s="2"/>
      <c r="D460" s="2"/>
    </row>
    <row r="461" spans="2:4" ht="12.75">
      <c r="B461" s="2"/>
      <c r="D461" s="2"/>
    </row>
    <row r="462" spans="2:4" ht="12.75">
      <c r="B462" s="2"/>
      <c r="C462" s="2"/>
      <c r="D462" s="2"/>
    </row>
    <row r="463" spans="2:4" ht="12.75">
      <c r="B463" s="2"/>
      <c r="C463" s="2"/>
      <c r="D463" s="2"/>
    </row>
    <row r="464" spans="2:4" ht="12.75">
      <c r="B464" s="2"/>
      <c r="C464" s="2"/>
      <c r="D464" s="2"/>
    </row>
    <row r="465" spans="2:4" ht="12.75">
      <c r="B465" s="2"/>
      <c r="C465" s="2"/>
      <c r="D465" s="2"/>
    </row>
    <row r="466" spans="2:4" ht="12.75">
      <c r="B466" s="2"/>
      <c r="C466" s="2"/>
      <c r="D466" s="2"/>
    </row>
    <row r="467" spans="2:4" ht="12.75">
      <c r="B467" s="2"/>
      <c r="C467" s="2"/>
      <c r="D467" s="2"/>
    </row>
    <row r="469" spans="2:4" ht="12.75">
      <c r="B469" s="2"/>
      <c r="C469" s="2"/>
      <c r="D469" s="2"/>
    </row>
    <row r="470" ht="12.75">
      <c r="D470" s="2"/>
    </row>
    <row r="471" ht="12.75">
      <c r="D471" s="2"/>
    </row>
    <row r="472" ht="12.75">
      <c r="D472" s="2"/>
    </row>
    <row r="473" spans="2:4" ht="12.75">
      <c r="B473" s="2"/>
      <c r="D473" s="2"/>
    </row>
    <row r="474" ht="12.75">
      <c r="D474" s="2"/>
    </row>
    <row r="475" spans="2:4" ht="12.75">
      <c r="B475" s="2"/>
      <c r="C475" s="2"/>
      <c r="D475" s="2"/>
    </row>
    <row r="493" ht="12.75">
      <c r="F493" s="2"/>
    </row>
    <row r="494" ht="12.75">
      <c r="F494" s="2"/>
    </row>
    <row r="502" ht="12.75">
      <c r="D502" s="2"/>
    </row>
    <row r="504" spans="2:6" ht="12.75">
      <c r="B504" s="2"/>
      <c r="C504" s="2"/>
      <c r="D504" s="2"/>
      <c r="E504" s="2"/>
      <c r="F504" s="2"/>
    </row>
    <row r="525" spans="2:6" ht="12.75">
      <c r="B525" s="2"/>
      <c r="C525" s="2"/>
      <c r="D525" s="2"/>
      <c r="E525" s="2"/>
      <c r="F525" s="2"/>
    </row>
    <row r="546" spans="2:6" ht="12.75">
      <c r="B546" s="2"/>
      <c r="C546" s="2"/>
      <c r="D546" s="2"/>
      <c r="E546" s="2"/>
      <c r="F546" s="2"/>
    </row>
    <row r="567" spans="2:6" ht="12.75">
      <c r="B567" s="2"/>
      <c r="C567" s="2"/>
      <c r="D567" s="2"/>
      <c r="E567" s="2"/>
      <c r="F567" s="2"/>
    </row>
    <row r="583" ht="12.75">
      <c r="E583" s="2"/>
    </row>
    <row r="584" spans="5:6" ht="12.75">
      <c r="E584" s="2"/>
      <c r="F584" s="2"/>
    </row>
    <row r="585" spans="5:6" ht="12.75">
      <c r="E585" s="2"/>
      <c r="F585" s="2"/>
    </row>
    <row r="593" ht="12.75">
      <c r="E593" s="2"/>
    </row>
    <row r="595" spans="2:6" ht="12.75">
      <c r="B595" s="2"/>
      <c r="C595" s="2"/>
      <c r="D595" s="2"/>
      <c r="E595" s="2"/>
      <c r="F595" s="2"/>
    </row>
    <row r="607" ht="12.75">
      <c r="E607" s="2"/>
    </row>
    <row r="612" spans="3:5" ht="12.75">
      <c r="C612" s="2"/>
      <c r="E612" s="2"/>
    </row>
    <row r="616" spans="2:6" ht="12.75">
      <c r="B616" s="2"/>
      <c r="C616" s="2"/>
      <c r="D616" s="2"/>
      <c r="E616" s="2"/>
      <c r="F616" s="2"/>
    </row>
    <row r="632" ht="12.75">
      <c r="E632" s="2"/>
    </row>
    <row r="633" ht="12.75">
      <c r="E633" s="2"/>
    </row>
    <row r="634" ht="12.75">
      <c r="E634" s="2"/>
    </row>
    <row r="637" spans="2:6" ht="12.75">
      <c r="B637" s="2"/>
      <c r="C637" s="2"/>
      <c r="D637" s="2"/>
      <c r="E637" s="2"/>
      <c r="F637" s="2"/>
    </row>
    <row r="658" spans="2:6" ht="12.75">
      <c r="B658" s="2"/>
      <c r="C658" s="2"/>
      <c r="D658" s="2"/>
      <c r="E658" s="2"/>
      <c r="F65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2003-05-22T14:05:44Z</dcterms:modified>
  <cp:category/>
  <cp:version/>
  <cp:contentType/>
  <cp:contentStatus/>
</cp:coreProperties>
</file>